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F:\PwrMrktg\RsrcSch\SNR\Monthly_Forecasts\1_Month_Offset_Process\2026.04 Apr Onwards\"/>
    </mc:Choice>
  </mc:AlternateContent>
  <xr:revisionPtr revIDLastSave="0" documentId="13_ncr:1_{58BECA7C-B2A8-488F-B70E-47DA23C67619}" xr6:coauthVersionLast="47" xr6:coauthVersionMax="47" xr10:uidLastSave="{00000000-0000-0000-0000-000000000000}"/>
  <bookViews>
    <workbookView xWindow="-108" yWindow="-108" windowWidth="23256" windowHeight="12456"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<sst xmlns="http://schemas.openxmlformats.org/spreadsheetml/2006/main" count="175" uniqueCount="73">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</sst>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0" fontId="19" fillId="0" borderId="0" xfId="0" applyFont="1" applyAlignment="1">
      <alignment horizontal="left" vertical="center" wrapText="1"/>
    </xf>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xf numFmtId="0" fontId="19" fillId="0" borderId="0" xfId="0" applyFont="1" applyAlignment="1">
      <alignment horizontal="left" vertical="center" wrapText="1"/>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0" fontId="13" fillId="0" borderId="14" xfId="0" applyFont="1" applyBorder="1" applyAlignment="1">
      <alignment horizontal="center"/>
    </xf>
    <xf numFmtId="0" fontId="13" fillId="0" borderId="9" xfId="0" applyFont="1" applyBorder="1" applyAlignment="1">
      <alignment horizontal="center"/>
    </xf>
    <xf numFmtId="0" fontId="13" fillId="0" borderId="15" xfId="0" applyFont="1" applyBorder="1" applyAlignment="1">
      <alignment horizontal="center"/>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topLeftCell="A13" zoomScale="86" zoomScaleNormal="86" workbookViewId="0">
      <selection activeCell="X52" sqref="X52"/>
    </sheetView>
  </sheetViews>
  <sheetFormatPr defaultRowHeight="13.2" x14ac:dyDescent="0.25"/>
  <cols>
    <col min="2" max="2" width="18" customWidth="1"/>
    <col min="3" max="3" width="11.6640625" customWidth="1"/>
    <col min="4" max="4" width="11.44140625" customWidth="1"/>
    <col min="5" max="5" width="14.5546875" customWidth="1"/>
    <col min="6" max="8" width="10.6640625" customWidth="1"/>
    <col min="9" max="12" width="7.33203125" customWidth="1"/>
    <col min="13" max="15" width="10.6640625" customWidth="1"/>
    <col min="16" max="16" width="11.44140625" customWidth="1"/>
    <col min="17" max="17" width="10.6640625" hidden="1" customWidth="1"/>
    <col min="18" max="18" width="0" hidden="1" customWidth="1"/>
    <col min="19" max="19" width="10.6640625" customWidth="1"/>
    <col min="23" max="26" width="9.44140625" bestFit="1" customWidth="1"/>
    <col min="32" max="32" width="9.44140625" bestFit="1" customWidth="1"/>
  </cols>
  <sheetData>
    <row r="3" spans="2:34" ht="21" x14ac:dyDescent="0.4">
      <c r="B3" s="1" t="s">
        <v>0</v>
      </c>
      <c r="C3" s="1"/>
      <c r="D3" s="1"/>
      <c r="E3" s="1"/>
      <c r="F3" s="2"/>
      <c r="H3" s="3"/>
      <c r="I3" s="3"/>
      <c r="J3" s="3"/>
      <c r="M3" s="4" t="s">
        <v>1</v>
      </c>
      <c r="N3" s="114">
        <v>46113</v>
      </c>
      <c r="O3" s="114"/>
    </row>
    <row r="4" spans="2:34" ht="21" x14ac:dyDescent="0.4">
      <c r="B4" s="1" t="s">
        <v>2</v>
      </c>
      <c r="C4" s="1"/>
      <c r="D4" s="1"/>
      <c r="E4" s="1"/>
      <c r="F4" s="2"/>
      <c r="H4" s="3"/>
      <c r="I4" s="3"/>
      <c r="J4" s="3"/>
      <c r="K4" s="3"/>
      <c r="L4" s="3"/>
      <c r="M4" s="3"/>
      <c r="N4" s="3"/>
      <c r="O4" s="3"/>
      <c r="P4" s="3"/>
      <c r="Q4" s="3"/>
      <c r="R4" s="3"/>
    </row>
    <row r="5" spans="2:34" ht="15.6" x14ac:dyDescent="0.3">
      <c r="C5" s="5"/>
      <c r="D5" s="3"/>
      <c r="E5" s="3"/>
      <c r="F5" s="6"/>
      <c r="G5" s="3"/>
      <c r="H5" s="3"/>
      <c r="I5" s="3"/>
      <c r="J5" s="3"/>
      <c r="K5" s="3"/>
      <c r="L5" s="3"/>
      <c r="M5" s="3"/>
      <c r="N5" s="3"/>
      <c r="O5" s="3"/>
      <c r="P5" s="3"/>
      <c r="Q5" s="3"/>
      <c r="R5" s="3"/>
    </row>
    <row r="6" spans="2:34" ht="22.8" x14ac:dyDescent="0.4">
      <c r="B6" s="115" t="s">
        <v>3</v>
      </c>
      <c r="C6" s="116"/>
      <c r="D6" s="116"/>
      <c r="E6" s="116"/>
      <c r="F6" s="116"/>
      <c r="G6" s="116"/>
      <c r="H6" s="116"/>
      <c r="I6" s="116"/>
      <c r="J6" s="116"/>
      <c r="K6" s="116"/>
      <c r="L6" s="116"/>
      <c r="M6" s="116"/>
      <c r="N6" s="116"/>
      <c r="O6" s="116"/>
      <c r="P6" s="116"/>
      <c r="Q6" s="116"/>
      <c r="R6" s="116"/>
      <c r="S6" s="116"/>
    </row>
    <row r="7" spans="2:34" ht="17.399999999999999" x14ac:dyDescent="0.3">
      <c r="C7" s="7"/>
      <c r="D7" s="7"/>
      <c r="E7" s="7"/>
      <c r="F7" s="7"/>
      <c r="G7" s="117">
        <f>B16</f>
        <v>46113</v>
      </c>
      <c r="H7" s="118"/>
      <c r="I7" s="118"/>
      <c r="J7" s="8" t="s">
        <v>69</v>
      </c>
      <c r="K7" s="119">
        <f>B27</f>
        <v>46447</v>
      </c>
      <c r="L7" s="120"/>
      <c r="M7" s="120"/>
      <c r="N7" s="7"/>
      <c r="O7" s="7"/>
      <c r="P7" s="7"/>
      <c r="Q7" s="7"/>
      <c r="R7" s="7"/>
      <c r="S7" s="7"/>
    </row>
    <row r="8" spans="2:34" ht="17.399999999999999" x14ac:dyDescent="0.3">
      <c r="H8" s="9" t="s">
        <v>4</v>
      </c>
      <c r="J8" s="10"/>
      <c r="K8" s="10"/>
    </row>
    <row r="9" spans="2:34" ht="13.8" x14ac:dyDescent="0.25">
      <c r="B9" s="100" t="s">
        <v>60</v>
      </c>
      <c r="C9" s="121" t="s">
        <v>58</v>
      </c>
      <c r="D9" s="121"/>
      <c r="E9" s="101" t="s">
        <v>5</v>
      </c>
      <c r="F9" s="102"/>
      <c r="G9" s="102"/>
      <c r="H9" s="102"/>
      <c r="I9" s="11" t="s">
        <v>6</v>
      </c>
    </row>
    <row r="10" spans="2:34" ht="13.8" thickBot="1" x14ac:dyDescent="0.3">
      <c r="C10" s="12"/>
      <c r="D10" s="12"/>
      <c r="E10" s="13"/>
      <c r="F10" s="13"/>
      <c r="G10" s="13"/>
      <c r="H10" s="13"/>
    </row>
    <row r="11" spans="2:34" ht="13.8" thickBot="1" x14ac:dyDescent="0.3">
      <c r="B11" s="133" t="s">
        <v>7</v>
      </c>
      <c r="C11" s="127" t="s">
        <v>8</v>
      </c>
      <c r="D11" s="128"/>
      <c r="E11" s="127" t="s">
        <v>9</v>
      </c>
      <c r="F11" s="128"/>
      <c r="G11" s="127" t="s">
        <v>10</v>
      </c>
      <c r="H11" s="128"/>
      <c r="I11" s="127" t="s">
        <v>61</v>
      </c>
      <c r="J11" s="129"/>
      <c r="K11" s="129"/>
      <c r="L11" s="128"/>
      <c r="M11" s="14" t="s">
        <v>11</v>
      </c>
      <c r="N11" s="127" t="s">
        <v>12</v>
      </c>
      <c r="O11" s="129"/>
      <c r="P11" s="129"/>
      <c r="Q11" s="129"/>
      <c r="R11" s="129"/>
      <c r="S11" s="128"/>
      <c r="T11" s="127" t="s">
        <v>13</v>
      </c>
      <c r="U11" s="129"/>
      <c r="V11" s="128"/>
    </row>
    <row r="12" spans="2:34" s="20" customFormat="1" ht="66" x14ac:dyDescent="0.25">
      <c r="B12" s="134"/>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8" thickBot="1" x14ac:dyDescent="0.3">
      <c r="B13" s="135"/>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8" thickBot="1" x14ac:dyDescent="0.3">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5">
      <c r="B15" s="71"/>
      <c r="C15" s="29"/>
      <c r="D15" s="30"/>
      <c r="E15" s="29"/>
      <c r="F15" s="30"/>
      <c r="G15" s="29"/>
      <c r="H15" s="30"/>
      <c r="I15" s="30"/>
      <c r="J15" s="30"/>
      <c r="K15" s="30"/>
      <c r="L15" s="30"/>
      <c r="M15" s="30"/>
      <c r="N15" s="21"/>
      <c r="O15" s="21"/>
      <c r="P15" s="21"/>
      <c r="Q15" s="21"/>
      <c r="R15" s="21"/>
      <c r="S15" s="78"/>
      <c r="T15" s="29"/>
      <c r="U15" s="76"/>
      <c r="V15" s="30"/>
    </row>
    <row r="16" spans="2:34" x14ac:dyDescent="0.25">
      <c r="B16" s="32">
        <f>N3</f>
        <v>46113</v>
      </c>
      <c r="C16" s="72">
        <v>1485.0387694414967</v>
      </c>
      <c r="D16" s="84">
        <v>407.10483910505639</v>
      </c>
      <c r="E16" s="72">
        <v>95</v>
      </c>
      <c r="F16" s="87">
        <v>55</v>
      </c>
      <c r="G16" s="33">
        <v>31.350470000000001</v>
      </c>
      <c r="H16" s="34">
        <v>17.598739999999999</v>
      </c>
      <c r="I16" s="34">
        <v>25.038769441496697</v>
      </c>
      <c r="J16" s="34">
        <v>7.1048391050563948</v>
      </c>
      <c r="K16" s="34">
        <v>32.768055555555556</v>
      </c>
      <c r="L16" s="34">
        <v>23.593</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1118.8814744444444</v>
      </c>
      <c r="U16" s="38">
        <f>IF(D16-F16-H16-J16-L16+N16+P16-R16&gt;0,D16-F16-H16-J16-L16+N16+P16-R16,0)</f>
        <v>303.80825999999996</v>
      </c>
      <c r="V16" s="36">
        <f>IF(T16&gt;0,U16/(T16/1000*VLOOKUP(DATE(YEAR(B16),MONTH(B16)+1,0),other_data!$A:$F,6,FALSE))*100,0)</f>
        <v>37.712298067691165</v>
      </c>
      <c r="W16" s="39"/>
      <c r="X16" s="111"/>
      <c r="Y16" s="112"/>
      <c r="Z16" s="39"/>
      <c r="AA16" s="39"/>
      <c r="AB16" s="39"/>
      <c r="AC16" s="39"/>
      <c r="AD16" s="39"/>
      <c r="AE16" s="39"/>
      <c r="AF16" s="39"/>
      <c r="AG16" s="39"/>
      <c r="AH16" s="39"/>
    </row>
    <row r="17" spans="2:34" x14ac:dyDescent="0.25">
      <c r="B17" s="40">
        <f>DATE(YEAR(B16),MONTH(B16)+1,DAY(B16))</f>
        <v>46143</v>
      </c>
      <c r="C17" s="73">
        <v>1525.8273107259972</v>
      </c>
      <c r="D17" s="85">
        <v>559.70660805711111</v>
      </c>
      <c r="E17" s="73">
        <v>125</v>
      </c>
      <c r="F17" s="88">
        <v>85</v>
      </c>
      <c r="G17" s="41">
        <v>27.219669999999997</v>
      </c>
      <c r="H17" s="42">
        <v>17.123760000000001</v>
      </c>
      <c r="I17" s="42">
        <v>25.827310725997222</v>
      </c>
      <c r="J17" s="42">
        <v>9.7066080571111275</v>
      </c>
      <c r="K17" s="42">
        <v>22.518817204301076</v>
      </c>
      <c r="L17" s="42">
        <v>16.754000000000001</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1143.261512795699</v>
      </c>
      <c r="U17" s="46">
        <f t="shared" ref="U17:U27" si="3">IF(D17-F17-H17-J17-L17+N17+P17-R17&gt;0,D17-F17-H17-J17-L17+N17+P17-R17,0)</f>
        <v>431.12223999999998</v>
      </c>
      <c r="V17" s="44">
        <f>IF(T17&gt;0,U17/(T17/1000*VLOOKUP(DATE(YEAR(B17),MONTH(B17)+1,0),other_data!$A:$F,6,FALSE))*100,0)</f>
        <v>50.685286774596115</v>
      </c>
      <c r="W17" s="39"/>
      <c r="X17" s="111"/>
      <c r="Y17" s="112"/>
      <c r="Z17" s="39"/>
      <c r="AA17" s="39"/>
      <c r="AB17" s="39"/>
      <c r="AC17" s="39"/>
      <c r="AD17" s="39"/>
      <c r="AE17" s="39"/>
      <c r="AF17" s="39"/>
      <c r="AG17" s="39"/>
      <c r="AH17" s="39"/>
    </row>
    <row r="18" spans="2:34" x14ac:dyDescent="0.25">
      <c r="B18" s="32">
        <f t="shared" ref="B18:B27" si="4">DATE(YEAR(B17),MONTH(B17)+1,DAY(B17))</f>
        <v>46174</v>
      </c>
      <c r="C18" s="74">
        <v>1510.713657353115</v>
      </c>
      <c r="D18" s="84">
        <v>630.66176896932859</v>
      </c>
      <c r="E18" s="74">
        <v>65</v>
      </c>
      <c r="F18" s="89">
        <v>40</v>
      </c>
      <c r="G18" s="33">
        <v>32.576900000000002</v>
      </c>
      <c r="H18" s="34">
        <v>18.102460000000001</v>
      </c>
      <c r="I18" s="34">
        <v>25.713657353114968</v>
      </c>
      <c r="J18" s="34">
        <v>10.661768969328566</v>
      </c>
      <c r="K18" s="34">
        <v>39.15069444444444</v>
      </c>
      <c r="L18" s="34">
        <v>28.188500000000001</v>
      </c>
      <c r="M18" s="36">
        <v>182</v>
      </c>
      <c r="N18" s="35">
        <v>0</v>
      </c>
      <c r="O18" s="35">
        <f t="shared" si="0"/>
        <v>0</v>
      </c>
      <c r="P18" s="35">
        <f t="shared" si="2"/>
        <v>0</v>
      </c>
      <c r="Q18" s="35"/>
      <c r="R18" s="35"/>
      <c r="S18" s="35">
        <f t="shared" si="1"/>
        <v>0</v>
      </c>
      <c r="T18" s="37">
        <f>IF(C18&gt;0,C18-M18-E18-G18-I18-K18+O18+S18-(R18*1000/VLOOKUP(DATE(YEAR(B18),MONTH(B18)+1,0),other_data!$A:$F,4,FALSE)),0)</f>
        <v>1166.2724055555555</v>
      </c>
      <c r="U18" s="38">
        <f t="shared" si="3"/>
        <v>533.70904000000007</v>
      </c>
      <c r="V18" s="36">
        <f>IF(T18&gt;0,U18/(T18/1000*VLOOKUP(DATE(YEAR(B18),MONTH(B18)+1,0),other_data!$A:$F,6,FALSE))*100,0)</f>
        <v>63.558269236632938</v>
      </c>
      <c r="W18" s="39"/>
      <c r="X18" s="111"/>
      <c r="Y18" s="112"/>
      <c r="Z18" s="39"/>
      <c r="AA18" s="39"/>
      <c r="AB18" s="39"/>
      <c r="AC18" s="39"/>
      <c r="AD18" s="39"/>
      <c r="AE18" s="39"/>
      <c r="AF18" s="39"/>
      <c r="AG18" s="39"/>
      <c r="AH18" s="39"/>
    </row>
    <row r="19" spans="2:34" x14ac:dyDescent="0.25">
      <c r="B19" s="40">
        <f t="shared" si="4"/>
        <v>46204</v>
      </c>
      <c r="C19" s="86">
        <v>1419.2454890519973</v>
      </c>
      <c r="D19" s="85">
        <v>651.36993494446699</v>
      </c>
      <c r="E19" s="86">
        <v>130</v>
      </c>
      <c r="F19" s="90">
        <v>70</v>
      </c>
      <c r="G19" s="41">
        <v>36.522570000000002</v>
      </c>
      <c r="H19" s="42">
        <v>20.230239999999998</v>
      </c>
      <c r="I19" s="42">
        <v>24.245489051997311</v>
      </c>
      <c r="J19" s="42">
        <v>11.369934944466966</v>
      </c>
      <c r="K19" s="42">
        <v>39.723790322580641</v>
      </c>
      <c r="L19" s="42">
        <v>29.554500000000001</v>
      </c>
      <c r="M19" s="44">
        <v>182</v>
      </c>
      <c r="N19" s="43">
        <v>0</v>
      </c>
      <c r="O19" s="43">
        <f t="shared" si="0"/>
        <v>0</v>
      </c>
      <c r="P19" s="43">
        <f t="shared" si="2"/>
        <v>0</v>
      </c>
      <c r="Q19" s="43"/>
      <c r="R19" s="43"/>
      <c r="S19" s="43">
        <f t="shared" si="1"/>
        <v>0</v>
      </c>
      <c r="T19" s="45">
        <f>IF(C19&gt;0,C19-M19-E19-G19-I19-K19+O19+S19-(R19*1000/VLOOKUP(DATE(YEAR(B19),MONTH(B19)+1,0),other_data!$A:$F,4,FALSE)),0)</f>
        <v>1006.7536396774193</v>
      </c>
      <c r="U19" s="46">
        <f t="shared" si="3"/>
        <v>520.21526000000006</v>
      </c>
      <c r="V19" s="44">
        <f>IF(T19&gt;0,U19/(T19/1000*VLOOKUP(DATE(YEAR(B19),MONTH(B19)+1,0),other_data!$A:$F,6,FALSE))*100,0)</f>
        <v>69.452349768889334</v>
      </c>
      <c r="W19" s="39"/>
      <c r="X19" s="111"/>
      <c r="Y19" s="112"/>
      <c r="Z19" s="39"/>
      <c r="AA19" s="39"/>
      <c r="AB19" s="39"/>
      <c r="AC19" s="39"/>
      <c r="AD19" s="39"/>
      <c r="AE19" s="39"/>
      <c r="AF19" s="39"/>
      <c r="AG19" s="39"/>
      <c r="AH19" s="39"/>
    </row>
    <row r="20" spans="2:34" x14ac:dyDescent="0.25">
      <c r="B20" s="32">
        <f t="shared" si="4"/>
        <v>46235</v>
      </c>
      <c r="C20" s="72">
        <v>1409.2300634806452</v>
      </c>
      <c r="D20" s="84">
        <v>529.46141779182358</v>
      </c>
      <c r="E20" s="74">
        <v>170</v>
      </c>
      <c r="F20" s="89">
        <v>100</v>
      </c>
      <c r="G20" s="33">
        <v>34.216819999999998</v>
      </c>
      <c r="H20" s="34">
        <v>19.188140000000001</v>
      </c>
      <c r="I20" s="34">
        <v>24.230063480645185</v>
      </c>
      <c r="J20" s="34">
        <v>9.4614177918235391</v>
      </c>
      <c r="K20" s="34">
        <v>36.25739247311828</v>
      </c>
      <c r="L20" s="34">
        <v>26.9755</v>
      </c>
      <c r="M20" s="36">
        <v>182</v>
      </c>
      <c r="N20" s="35">
        <v>0</v>
      </c>
      <c r="O20" s="35">
        <f t="shared" si="0"/>
        <v>0</v>
      </c>
      <c r="P20" s="35">
        <f t="shared" si="2"/>
        <v>0</v>
      </c>
      <c r="Q20" s="35"/>
      <c r="R20" s="35"/>
      <c r="S20" s="35">
        <f t="shared" si="1"/>
        <v>0</v>
      </c>
      <c r="T20" s="37">
        <f>IF(C20&gt;0,C20-M20-E20-G20-I20-K20+O20+S20-(R20*1000/VLOOKUP(DATE(YEAR(B20),MONTH(B20)+1,0),other_data!$A:$F,4,FALSE)),0)</f>
        <v>962.52578752688169</v>
      </c>
      <c r="U20" s="38">
        <f t="shared" si="3"/>
        <v>373.83636000000007</v>
      </c>
      <c r="V20" s="36">
        <f>IF(T20&gt;0,U20/(T20/1000*VLOOKUP(DATE(YEAR(B20),MONTH(B20)+1,0),other_data!$A:$F,6,FALSE))*100,0)</f>
        <v>52.203092355322347</v>
      </c>
      <c r="W20" s="39"/>
      <c r="X20" s="111"/>
      <c r="Y20" s="112"/>
      <c r="Z20" s="39"/>
      <c r="AA20" s="39"/>
      <c r="AB20" s="39"/>
      <c r="AC20" s="39"/>
      <c r="AD20" s="39"/>
      <c r="AE20" s="39"/>
      <c r="AF20" s="39"/>
      <c r="AG20" s="39"/>
      <c r="AH20" s="39"/>
    </row>
    <row r="21" spans="2:34" x14ac:dyDescent="0.25">
      <c r="B21" s="40">
        <f t="shared" si="4"/>
        <v>46266</v>
      </c>
      <c r="C21" s="73">
        <v>1419.7090992618178</v>
      </c>
      <c r="D21" s="85">
        <v>386.96583560198968</v>
      </c>
      <c r="E21" s="86">
        <v>145</v>
      </c>
      <c r="F21" s="90">
        <v>100</v>
      </c>
      <c r="G21" s="41">
        <v>30.093240000000002</v>
      </c>
      <c r="H21" s="42">
        <v>17.125119999999999</v>
      </c>
      <c r="I21" s="42">
        <v>24.709099261817755</v>
      </c>
      <c r="J21" s="42">
        <v>6.9658356019896619</v>
      </c>
      <c r="K21" s="42">
        <v>26.608333333333334</v>
      </c>
      <c r="L21" s="42">
        <v>19.158000000000001</v>
      </c>
      <c r="M21" s="44">
        <v>182</v>
      </c>
      <c r="N21" s="43">
        <v>0</v>
      </c>
      <c r="O21" s="43">
        <f t="shared" si="0"/>
        <v>0</v>
      </c>
      <c r="P21" s="43">
        <f t="shared" si="2"/>
        <v>0</v>
      </c>
      <c r="Q21" s="43"/>
      <c r="R21" s="43"/>
      <c r="S21" s="43">
        <f t="shared" si="1"/>
        <v>0</v>
      </c>
      <c r="T21" s="45">
        <f>IF(C21&gt;0,C21-M21-E21-G21-I21-K21+O21+S21-(R21*1000/VLOOKUP(DATE(YEAR(B21),MONTH(B21)+1,0),other_data!$A:$F,4,FALSE)),0)</f>
        <v>1011.2984266666667</v>
      </c>
      <c r="U21" s="46">
        <f t="shared" si="3"/>
        <v>243.71688</v>
      </c>
      <c r="V21" s="44">
        <f>IF(T21&gt;0,U21/(T21/1000*VLOOKUP(DATE(YEAR(B21),MONTH(B21)+1,0),other_data!$A:$F,6,FALSE))*100,0)</f>
        <v>33.471392592034356</v>
      </c>
      <c r="W21" s="39"/>
      <c r="X21" s="111"/>
      <c r="Y21" s="112"/>
      <c r="Z21" s="39"/>
      <c r="AA21" s="39"/>
      <c r="AB21" s="39"/>
      <c r="AC21" s="39"/>
      <c r="AD21" s="39"/>
      <c r="AE21" s="39"/>
      <c r="AF21" s="39"/>
      <c r="AG21" s="39"/>
      <c r="AH21" s="39"/>
    </row>
    <row r="22" spans="2:34" x14ac:dyDescent="0.25">
      <c r="B22" s="32">
        <f t="shared" si="4"/>
        <v>46296</v>
      </c>
      <c r="C22" s="72">
        <v>1389.1440804575716</v>
      </c>
      <c r="D22" s="84">
        <v>305.40329430310038</v>
      </c>
      <c r="E22" s="74">
        <v>80</v>
      </c>
      <c r="F22" s="89">
        <v>60</v>
      </c>
      <c r="G22" s="33">
        <v>28.563700000000001</v>
      </c>
      <c r="H22" s="34">
        <v>17.59985</v>
      </c>
      <c r="I22" s="34">
        <v>24.14408045757159</v>
      </c>
      <c r="J22" s="34">
        <v>5.4032943031003731</v>
      </c>
      <c r="K22" s="34">
        <v>16.556451612903224</v>
      </c>
      <c r="L22" s="34">
        <v>12.318</v>
      </c>
      <c r="M22" s="36">
        <v>182</v>
      </c>
      <c r="N22" s="35">
        <v>0</v>
      </c>
      <c r="O22" s="35">
        <f t="shared" si="0"/>
        <v>0</v>
      </c>
      <c r="P22" s="35">
        <f t="shared" si="2"/>
        <v>0</v>
      </c>
      <c r="Q22" s="35"/>
      <c r="R22" s="35"/>
      <c r="S22" s="35">
        <f t="shared" si="1"/>
        <v>0</v>
      </c>
      <c r="T22" s="37">
        <f>IF(C22&gt;0,C22-M22-E22-G22-I22-K22+O22+S22-(R22*1000/VLOOKUP(DATE(YEAR(B22),MONTH(B22)+1,0),other_data!$A:$F,4,FALSE)),0)</f>
        <v>1057.8798483870969</v>
      </c>
      <c r="U22" s="38">
        <f t="shared" si="3"/>
        <v>210.08214999999998</v>
      </c>
      <c r="V22" s="36">
        <f>IF(T22&gt;0,U22/(T22/1000*VLOOKUP(DATE(YEAR(B22),MONTH(B22)+1,0),other_data!$A:$F,6,FALSE))*100,0)</f>
        <v>26.691923625666053</v>
      </c>
      <c r="W22" s="39"/>
      <c r="X22" s="111"/>
      <c r="Y22" s="112"/>
      <c r="Z22" s="39"/>
      <c r="AA22" s="39"/>
      <c r="AB22" s="39"/>
      <c r="AC22" s="39"/>
      <c r="AD22" s="39"/>
      <c r="AE22" s="39"/>
      <c r="AF22" s="39"/>
      <c r="AG22" s="39"/>
      <c r="AH22" s="39"/>
    </row>
    <row r="23" spans="2:34" x14ac:dyDescent="0.25">
      <c r="B23" s="40">
        <f t="shared" si="4"/>
        <v>46327</v>
      </c>
      <c r="C23" s="73">
        <v>1413.7450396638746</v>
      </c>
      <c r="D23" s="85">
        <v>193.35656557992291</v>
      </c>
      <c r="E23" s="86">
        <v>30</v>
      </c>
      <c r="F23" s="90">
        <v>20</v>
      </c>
      <c r="G23" s="41">
        <v>33.143219999999999</v>
      </c>
      <c r="H23" s="42">
        <v>19.588069999999998</v>
      </c>
      <c r="I23" s="42">
        <v>23.74503966387465</v>
      </c>
      <c r="J23" s="42">
        <v>3.3565655799229277</v>
      </c>
      <c r="K23" s="42">
        <v>20.641470180305134</v>
      </c>
      <c r="L23" s="42">
        <v>14.8825</v>
      </c>
      <c r="M23" s="44">
        <v>182</v>
      </c>
      <c r="N23" s="43">
        <v>0</v>
      </c>
      <c r="O23" s="43">
        <f t="shared" si="0"/>
        <v>0</v>
      </c>
      <c r="P23" s="43">
        <f t="shared" si="2"/>
        <v>0</v>
      </c>
      <c r="Q23" s="43"/>
      <c r="R23" s="43"/>
      <c r="S23" s="43">
        <f t="shared" si="1"/>
        <v>0</v>
      </c>
      <c r="T23" s="45">
        <f>IF(C23&gt;0,C23-M23-E23-G23-I23-K23+O23+S23-(R23*1000/VLOOKUP(DATE(YEAR(B23),MONTH(B23)+1,0),other_data!$A:$F,4,FALSE)),0)</f>
        <v>1124.215309819695</v>
      </c>
      <c r="U23" s="46">
        <f t="shared" si="3"/>
        <v>135.52943000000002</v>
      </c>
      <c r="V23" s="44">
        <f>IF(T23&gt;0,U23/(T23/1000*VLOOKUP(DATE(YEAR(B23),MONTH(B23)+1,0),other_data!$A:$F,6,FALSE))*100,0)</f>
        <v>16.72048427587746</v>
      </c>
      <c r="W23" s="39"/>
      <c r="X23" s="111"/>
      <c r="Y23" s="112"/>
      <c r="Z23" s="39"/>
      <c r="AA23" s="39"/>
      <c r="AB23" s="39"/>
      <c r="AC23" s="39"/>
      <c r="AD23" s="39"/>
      <c r="AE23" s="39"/>
      <c r="AF23" s="39"/>
      <c r="AG23" s="39"/>
      <c r="AH23" s="39"/>
    </row>
    <row r="24" spans="2:34" x14ac:dyDescent="0.25">
      <c r="B24" s="32">
        <f t="shared" si="4"/>
        <v>46357</v>
      </c>
      <c r="C24" s="74">
        <v>1358.6411212861453</v>
      </c>
      <c r="D24" s="84">
        <v>142.56578938365519</v>
      </c>
      <c r="E24" s="74">
        <v>60</v>
      </c>
      <c r="F24" s="89">
        <v>40</v>
      </c>
      <c r="G24" s="33">
        <v>32.549729999999997</v>
      </c>
      <c r="H24" s="34">
        <v>20.883610000000001</v>
      </c>
      <c r="I24" s="34">
        <v>23.641121286145335</v>
      </c>
      <c r="J24" s="34">
        <v>2.5657893836551873</v>
      </c>
      <c r="K24" s="34">
        <v>15.387768817204302</v>
      </c>
      <c r="L24" s="34">
        <v>11.448499999999999</v>
      </c>
      <c r="M24" s="36">
        <v>182</v>
      </c>
      <c r="N24" s="35">
        <v>0</v>
      </c>
      <c r="O24" s="35">
        <f t="shared" si="0"/>
        <v>0</v>
      </c>
      <c r="P24" s="35">
        <f t="shared" si="2"/>
        <v>0</v>
      </c>
      <c r="Q24" s="35"/>
      <c r="R24" s="35"/>
      <c r="S24" s="35">
        <f t="shared" si="1"/>
        <v>0</v>
      </c>
      <c r="T24" s="37">
        <f>IF(C24&gt;0,C24-M24-E24-G24-I24-K24+O24+S24-(R24*1000/VLOOKUP(DATE(YEAR(B24),MONTH(B24)+1,0),other_data!$A:$F,4,FALSE)),0)</f>
        <v>1045.0625011827958</v>
      </c>
      <c r="U24" s="38">
        <f t="shared" si="3"/>
        <v>67.66789</v>
      </c>
      <c r="V24" s="36">
        <f>IF(T24&gt;0,U24/(T24/1000*VLOOKUP(DATE(YEAR(B24),MONTH(B24)+1,0),other_data!$A:$F,6,FALSE))*100,0)</f>
        <v>8.7029689564810795</v>
      </c>
      <c r="W24" s="39"/>
      <c r="X24" s="111"/>
      <c r="Y24" s="112"/>
      <c r="Z24" s="39"/>
      <c r="AA24" s="39"/>
      <c r="AB24" s="39"/>
      <c r="AC24" s="39"/>
      <c r="AD24" s="39"/>
      <c r="AE24" s="39"/>
      <c r="AF24" s="39"/>
      <c r="AG24" s="39"/>
      <c r="AH24" s="39"/>
    </row>
    <row r="25" spans="2:34" x14ac:dyDescent="0.25">
      <c r="B25" s="40">
        <f t="shared" si="4"/>
        <v>46388</v>
      </c>
      <c r="C25" s="86">
        <v>1460.4433284081867</v>
      </c>
      <c r="D25" s="85">
        <v>122.15288360972481</v>
      </c>
      <c r="E25" s="86">
        <v>125</v>
      </c>
      <c r="F25" s="90">
        <v>140</v>
      </c>
      <c r="G25" s="41">
        <v>34.377809999999997</v>
      </c>
      <c r="H25" s="42">
        <v>21.565719999999999</v>
      </c>
      <c r="I25" s="42">
        <v>25.443328408186744</v>
      </c>
      <c r="J25" s="42">
        <v>2.1528836097248112</v>
      </c>
      <c r="K25" s="42">
        <v>14.171370967741936</v>
      </c>
      <c r="L25" s="42">
        <v>10.5435</v>
      </c>
      <c r="M25" s="44">
        <v>182</v>
      </c>
      <c r="N25" s="43">
        <v>0</v>
      </c>
      <c r="O25" s="43">
        <f t="shared" si="0"/>
        <v>0</v>
      </c>
      <c r="P25" s="43">
        <f t="shared" si="2"/>
        <v>39.412836390275189</v>
      </c>
      <c r="Q25" s="43"/>
      <c r="R25" s="43"/>
      <c r="S25" s="43">
        <f t="shared" si="1"/>
        <v>0</v>
      </c>
      <c r="T25" s="45">
        <f>IF(C25&gt;0,C25-M25-E25-G25-I25-K25+O25+S25-(R25*1000/VLOOKUP(DATE(YEAR(B25),MONTH(B25)+1,0),other_data!$A:$F,4,FALSE)),0)</f>
        <v>1079.4508190322581</v>
      </c>
      <c r="U25" s="46">
        <f t="shared" si="3"/>
        <v>0</v>
      </c>
      <c r="V25" s="44">
        <f>IF(T25&gt;0,U25/(T25/1000*VLOOKUP(DATE(YEAR(B25),MONTH(B25)+1,0),other_data!$A:$F,6,FALSE))*100,0)</f>
        <v>0</v>
      </c>
      <c r="W25" s="39"/>
      <c r="X25" s="111"/>
      <c r="Y25" s="112"/>
      <c r="Z25" s="39"/>
      <c r="AA25" s="39"/>
      <c r="AB25" s="39"/>
      <c r="AC25" s="39"/>
      <c r="AD25" s="39"/>
      <c r="AE25" s="39"/>
      <c r="AF25" s="39"/>
      <c r="AG25" s="39"/>
      <c r="AH25" s="39"/>
    </row>
    <row r="26" spans="2:34" x14ac:dyDescent="0.25">
      <c r="B26" s="32">
        <f t="shared" si="4"/>
        <v>46419</v>
      </c>
      <c r="C26" s="74">
        <v>1480.8352712913261</v>
      </c>
      <c r="D26" s="84">
        <v>183.30090077482893</v>
      </c>
      <c r="E26" s="74">
        <v>130</v>
      </c>
      <c r="F26" s="89">
        <v>130</v>
      </c>
      <c r="G26" s="33">
        <v>34.42859</v>
      </c>
      <c r="H26" s="34">
        <v>19.78603</v>
      </c>
      <c r="I26" s="34">
        <v>25.83527129132608</v>
      </c>
      <c r="J26" s="34">
        <v>3.3009007748289441</v>
      </c>
      <c r="K26" s="34">
        <v>16.763315886699509</v>
      </c>
      <c r="L26" s="34">
        <v>11.44</v>
      </c>
      <c r="M26" s="36">
        <v>182</v>
      </c>
      <c r="N26" s="35">
        <v>0</v>
      </c>
      <c r="O26" s="35">
        <f t="shared" si="0"/>
        <v>0</v>
      </c>
      <c r="P26" s="35">
        <f t="shared" si="2"/>
        <v>0</v>
      </c>
      <c r="Q26" s="35"/>
      <c r="R26" s="35"/>
      <c r="S26" s="35">
        <f t="shared" si="1"/>
        <v>0</v>
      </c>
      <c r="T26" s="37">
        <f>IF(C26&gt;0,C26-M26-E26-G26-I26-K26+O26+S26-(R26*1000/VLOOKUP(DATE(YEAR(B26),MONTH(B26)+1,0),other_data!$A:$F,4,FALSE)),0)</f>
        <v>1091.8080941133005</v>
      </c>
      <c r="U26" s="38">
        <f t="shared" si="3"/>
        <v>18.773969999999991</v>
      </c>
      <c r="V26" s="36">
        <f>IF(T26&gt;0,U26/(T26/1000*VLOOKUP(DATE(YEAR(B26),MONTH(B26)+1,0),other_data!$A:$F,6,FALSE))*100,0)</f>
        <v>2.5588247154214336</v>
      </c>
      <c r="W26" s="39"/>
      <c r="X26" s="111"/>
      <c r="Y26" s="112"/>
      <c r="Z26" s="39"/>
      <c r="AA26" s="39"/>
      <c r="AB26" s="39"/>
      <c r="AC26" s="39"/>
      <c r="AD26" s="39"/>
      <c r="AE26" s="39"/>
      <c r="AF26" s="39"/>
      <c r="AG26" s="39"/>
      <c r="AH26" s="39"/>
    </row>
    <row r="27" spans="2:34" x14ac:dyDescent="0.25">
      <c r="B27" s="40">
        <f t="shared" si="4"/>
        <v>46447</v>
      </c>
      <c r="C27" s="86">
        <v>1221.5541876303548</v>
      </c>
      <c r="D27" s="85">
        <v>203.69655202443965</v>
      </c>
      <c r="E27" s="86">
        <v>135</v>
      </c>
      <c r="F27" s="90">
        <v>125</v>
      </c>
      <c r="G27" s="41">
        <v>34.348800000000004</v>
      </c>
      <c r="H27" s="42">
        <v>20.390450000000001</v>
      </c>
      <c r="I27" s="42">
        <v>21.554187630354818</v>
      </c>
      <c r="J27" s="42">
        <v>3.696552024439649</v>
      </c>
      <c r="K27" s="42">
        <v>26.293405114401075</v>
      </c>
      <c r="L27" s="42">
        <v>19.536000000000001</v>
      </c>
      <c r="M27" s="44">
        <v>182</v>
      </c>
      <c r="N27" s="43">
        <v>0</v>
      </c>
      <c r="O27" s="43">
        <f t="shared" si="0"/>
        <v>0</v>
      </c>
      <c r="P27" s="43">
        <f t="shared" si="2"/>
        <v>0</v>
      </c>
      <c r="Q27" s="43"/>
      <c r="R27" s="43"/>
      <c r="S27" s="43">
        <f t="shared" si="1"/>
        <v>0</v>
      </c>
      <c r="T27" s="45">
        <f>IF(C27&gt;0,C27-M27-E27-G27-I27-K27+O27+S27-(R27*1000/VLOOKUP(DATE(YEAR(B27),MONTH(B27)+1,0),other_data!$A:$F,4,FALSE)),0)</f>
        <v>822.35779488559899</v>
      </c>
      <c r="U27" s="46">
        <f t="shared" si="3"/>
        <v>35.073550000000004</v>
      </c>
      <c r="V27" s="44">
        <f>IF(T27&gt;0,U27/(T27/1000*VLOOKUP(DATE(YEAR(B27),MONTH(B27)+1,0),other_data!$A:$F,6,FALSE))*100,0)</f>
        <v>5.7402406323511102</v>
      </c>
      <c r="W27" s="39"/>
      <c r="X27" s="111"/>
      <c r="Y27" s="112"/>
      <c r="Z27" s="39"/>
      <c r="AA27" s="39"/>
      <c r="AB27" s="39"/>
      <c r="AC27" s="39"/>
      <c r="AD27" s="39"/>
      <c r="AE27" s="39"/>
      <c r="AF27" s="39"/>
      <c r="AG27" s="39"/>
      <c r="AH27" s="39"/>
    </row>
    <row r="28" spans="2:34" x14ac:dyDescent="0.25">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8" thickBot="1" x14ac:dyDescent="0.3">
      <c r="B29" s="53" t="s">
        <v>48</v>
      </c>
      <c r="C29" s="56">
        <f>SUM(C16:C27)</f>
        <v>17094.127418052529</v>
      </c>
      <c r="D29" s="54">
        <f t="shared" ref="D29:E29" si="5">SUM(D16:D27)</f>
        <v>4315.7463901454475</v>
      </c>
      <c r="E29" s="56">
        <f t="shared" si="5"/>
        <v>1290</v>
      </c>
      <c r="F29" s="54">
        <f>SUM(F16:F27)</f>
        <v>965</v>
      </c>
      <c r="G29" s="79">
        <f>SUM(G16:G27)</f>
        <v>389.39152000000001</v>
      </c>
      <c r="H29" s="57">
        <f>SUM(H16:H27)</f>
        <v>229.18218999999999</v>
      </c>
      <c r="I29" s="57">
        <f t="shared" ref="I29:L29" si="6">SUM(I16:I27)</f>
        <v>294.12741805252836</v>
      </c>
      <c r="J29" s="57">
        <f t="shared" si="6"/>
        <v>75.746390145448146</v>
      </c>
      <c r="K29" s="57">
        <f t="shared" si="6"/>
        <v>306.84086591258853</v>
      </c>
      <c r="L29" s="57">
        <f t="shared" si="6"/>
        <v>224.392</v>
      </c>
      <c r="M29" s="58"/>
      <c r="N29" s="55">
        <f>SUM(N16:N27)</f>
        <v>0</v>
      </c>
      <c r="O29" s="55"/>
      <c r="P29" s="55">
        <f>SUM(P16:P27)</f>
        <v>39.412836390275189</v>
      </c>
      <c r="Q29" s="55"/>
      <c r="R29" s="55"/>
      <c r="S29" s="59"/>
      <c r="T29" s="60"/>
      <c r="U29" s="61">
        <f>SUM(U16:U27)</f>
        <v>2873.5350300000009</v>
      </c>
      <c r="V29" s="58"/>
      <c r="W29" s="39"/>
      <c r="X29" s="39"/>
      <c r="Y29" s="39"/>
      <c r="Z29" s="39"/>
      <c r="AA29" s="39"/>
      <c r="AB29" s="39"/>
      <c r="AC29" s="39"/>
      <c r="AD29" s="39"/>
      <c r="AE29" s="39"/>
      <c r="AF29" s="39"/>
      <c r="AG29" s="39"/>
      <c r="AH29" s="39"/>
    </row>
    <row r="30" spans="2:34" x14ac:dyDescent="0.25">
      <c r="B30" s="62"/>
      <c r="S30" s="20"/>
      <c r="T30" s="20"/>
      <c r="U30" s="20"/>
    </row>
    <row r="31" spans="2:34" x14ac:dyDescent="0.25">
      <c r="B31" s="62" t="s">
        <v>6</v>
      </c>
      <c r="G31" t="s">
        <v>72</v>
      </c>
      <c r="I31" t="s">
        <v>6</v>
      </c>
      <c r="Q31" t="s">
        <v>6</v>
      </c>
      <c r="S31" s="20"/>
      <c r="T31" s="20"/>
      <c r="U31" s="20"/>
    </row>
    <row r="32" spans="2:34" ht="13.8" x14ac:dyDescent="0.25">
      <c r="B32" s="100" t="s">
        <v>60</v>
      </c>
      <c r="C32" s="123" t="s">
        <v>58</v>
      </c>
      <c r="D32" s="123"/>
      <c r="E32" s="101" t="s">
        <v>49</v>
      </c>
      <c r="F32" s="99"/>
      <c r="G32" s="99"/>
      <c r="H32" s="99"/>
      <c r="S32" s="20"/>
      <c r="T32" s="20"/>
      <c r="U32" s="20"/>
    </row>
    <row r="33" spans="2:34" ht="13.8" thickBot="1" x14ac:dyDescent="0.3">
      <c r="B33" s="62"/>
      <c r="C33" s="12"/>
      <c r="D33" s="12"/>
      <c r="E33" s="13"/>
      <c r="F33" s="13"/>
      <c r="G33" s="13"/>
      <c r="H33" s="13"/>
      <c r="S33" s="20"/>
      <c r="T33" s="20"/>
      <c r="U33" s="20"/>
    </row>
    <row r="34" spans="2:34" ht="13.8" thickBot="1" x14ac:dyDescent="0.3">
      <c r="B34" s="124" t="s">
        <v>7</v>
      </c>
      <c r="C34" s="127" t="s">
        <v>8</v>
      </c>
      <c r="D34" s="128"/>
      <c r="E34" s="127" t="s">
        <v>9</v>
      </c>
      <c r="F34" s="128"/>
      <c r="G34" s="127" t="s">
        <v>10</v>
      </c>
      <c r="H34" s="128"/>
      <c r="I34" s="130" t="s">
        <v>61</v>
      </c>
      <c r="J34" s="131"/>
      <c r="K34" s="131"/>
      <c r="L34" s="132"/>
      <c r="M34" s="14" t="s">
        <v>11</v>
      </c>
      <c r="N34" s="127" t="s">
        <v>12</v>
      </c>
      <c r="O34" s="129"/>
      <c r="P34" s="129"/>
      <c r="Q34" s="129"/>
      <c r="R34" s="129"/>
      <c r="S34" s="128"/>
      <c r="T34" s="127" t="s">
        <v>13</v>
      </c>
      <c r="U34" s="129"/>
      <c r="V34" s="128"/>
      <c r="W34" s="63"/>
      <c r="AC34" s="63"/>
    </row>
    <row r="35" spans="2:34" ht="66" x14ac:dyDescent="0.25">
      <c r="B35" s="125"/>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8" thickBot="1" x14ac:dyDescent="0.3">
      <c r="B36" s="126"/>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8" thickBot="1" x14ac:dyDescent="0.3">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5">
      <c r="B38" s="80"/>
      <c r="C38" s="29"/>
      <c r="D38" s="30"/>
      <c r="E38" s="29"/>
      <c r="F38" s="30"/>
      <c r="G38" s="29"/>
      <c r="H38" s="30"/>
      <c r="I38" s="30"/>
      <c r="J38" s="30"/>
      <c r="K38" s="30"/>
      <c r="L38" s="30"/>
      <c r="M38" s="22"/>
      <c r="N38" s="21"/>
      <c r="O38" s="21"/>
      <c r="P38" s="21"/>
      <c r="Q38" s="21"/>
      <c r="R38" s="21"/>
      <c r="S38" s="68"/>
      <c r="T38" s="31"/>
      <c r="U38" s="21"/>
      <c r="V38" s="22"/>
    </row>
    <row r="39" spans="2:34" x14ac:dyDescent="0.25">
      <c r="B39" s="81">
        <f>B16</f>
        <v>46113</v>
      </c>
      <c r="C39" s="72">
        <v>1500.2483550477443</v>
      </c>
      <c r="D39" s="84">
        <v>447.73225694518879</v>
      </c>
      <c r="E39" s="72">
        <v>105</v>
      </c>
      <c r="F39" s="87">
        <v>70</v>
      </c>
      <c r="G39" s="33">
        <v>31.350470000000001</v>
      </c>
      <c r="H39" s="34">
        <v>17.598739999999999</v>
      </c>
      <c r="I39" s="34">
        <v>25.248355047744326</v>
      </c>
      <c r="J39" s="34">
        <v>7.7322569451887766</v>
      </c>
      <c r="K39" s="34">
        <v>32.768055555555556</v>
      </c>
      <c r="L39" s="34">
        <v>23.593</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1123.8814744444444</v>
      </c>
      <c r="U39" s="38">
        <f>IF(D39-F39-H39-J39-L39+N39+P39-R39&gt;0,D39-F39-H39-J39-L39+N39+P39-R39,0)</f>
        <v>328.80825999999996</v>
      </c>
      <c r="V39" s="36">
        <f>IF(T39&gt;0,U39/(T39/1000*VLOOKUP(DATE(YEAR(B39),MONTH(B39)+1,0),other_data!$A:$F,6,FALSE))*100,0)</f>
        <v>40.634012506935697</v>
      </c>
      <c r="W39" s="39"/>
      <c r="X39" s="39"/>
      <c r="Y39" s="39"/>
      <c r="Z39" s="39"/>
      <c r="AA39" s="39"/>
      <c r="AB39" s="39"/>
      <c r="AC39" s="39"/>
      <c r="AD39" s="39"/>
      <c r="AE39" s="39"/>
      <c r="AF39" s="39"/>
      <c r="AG39" s="39"/>
      <c r="AH39" s="39"/>
    </row>
    <row r="40" spans="2:34" x14ac:dyDescent="0.25">
      <c r="B40" s="82">
        <f t="shared" ref="B40:B50" si="10">B17</f>
        <v>46143</v>
      </c>
      <c r="C40" s="73">
        <v>1525.9026920815825</v>
      </c>
      <c r="D40" s="85">
        <v>478.09258758305117</v>
      </c>
      <c r="E40" s="73">
        <v>155</v>
      </c>
      <c r="F40" s="88">
        <v>110</v>
      </c>
      <c r="G40" s="41">
        <v>27.219669999999997</v>
      </c>
      <c r="H40" s="42">
        <v>17.123760000000001</v>
      </c>
      <c r="I40" s="42">
        <v>25.902692081582472</v>
      </c>
      <c r="J40" s="42">
        <v>8.0925875830511576</v>
      </c>
      <c r="K40" s="42">
        <v>22.518817204301076</v>
      </c>
      <c r="L40" s="42">
        <v>16.754000000000001</v>
      </c>
      <c r="M40" s="44">
        <v>182</v>
      </c>
      <c r="N40" s="43">
        <v>0</v>
      </c>
      <c r="O40" s="43">
        <f t="shared" si="7"/>
        <v>0</v>
      </c>
      <c r="P40" s="43">
        <f t="shared" si="8"/>
        <v>0</v>
      </c>
      <c r="Q40" s="43"/>
      <c r="R40" s="43"/>
      <c r="S40" s="44">
        <f t="shared" si="9"/>
        <v>0</v>
      </c>
      <c r="T40" s="45">
        <f>IF(C40&gt;0,C40-M40-E40-G40-I40-K40+O40+S40-(R40*1000/VLOOKUP(DATE(YEAR(B40),MONTH(B40)+1,0),other_data!$A:$F,4,FALSE)),0)</f>
        <v>1113.261512795699</v>
      </c>
      <c r="U40" s="46">
        <f t="shared" ref="U40:U49" si="11">IF(D40-F40-H40-J40-L40+N40+P40-R40&gt;0,D40-F40-H40-J40-L40+N40+P40-R40,0)</f>
        <v>326.12223999999998</v>
      </c>
      <c r="V40" s="44">
        <f>IF(T40&gt;0,U40/(T40/1000*VLOOKUP(DATE(YEAR(B40),MONTH(B40)+1,0),other_data!$A:$F,6,FALSE))*100,0)</f>
        <v>39.37406791197165</v>
      </c>
      <c r="W40" s="39"/>
      <c r="X40" s="39"/>
      <c r="Y40" s="39"/>
      <c r="Z40" s="39"/>
      <c r="AA40" s="39"/>
      <c r="AB40" s="39"/>
      <c r="AC40" s="39"/>
      <c r="AD40" s="39"/>
      <c r="AE40" s="39"/>
      <c r="AF40" s="39"/>
      <c r="AG40" s="39"/>
      <c r="AH40" s="39"/>
    </row>
    <row r="41" spans="2:34" x14ac:dyDescent="0.25">
      <c r="B41" s="81">
        <f t="shared" si="10"/>
        <v>46174</v>
      </c>
      <c r="C41" s="72">
        <v>1536.2516220811874</v>
      </c>
      <c r="D41" s="84">
        <v>641.16974414004153</v>
      </c>
      <c r="E41" s="72">
        <v>195</v>
      </c>
      <c r="F41" s="87">
        <v>125</v>
      </c>
      <c r="G41" s="33">
        <v>32.576900000000002</v>
      </c>
      <c r="H41" s="34">
        <v>18.102460000000001</v>
      </c>
      <c r="I41" s="34">
        <v>26.251622081187406</v>
      </c>
      <c r="J41" s="34">
        <v>11.169744140041491</v>
      </c>
      <c r="K41" s="34">
        <v>39.15069444444444</v>
      </c>
      <c r="L41" s="34">
        <v>28.188500000000001</v>
      </c>
      <c r="M41" s="36">
        <v>182</v>
      </c>
      <c r="N41" s="35">
        <v>0</v>
      </c>
      <c r="O41" s="35">
        <f t="shared" si="7"/>
        <v>0</v>
      </c>
      <c r="P41" s="35">
        <f t="shared" si="8"/>
        <v>0</v>
      </c>
      <c r="Q41" s="35"/>
      <c r="R41" s="35"/>
      <c r="S41" s="36">
        <f t="shared" si="9"/>
        <v>0</v>
      </c>
      <c r="T41" s="37">
        <f>IF(C41&gt;0,C41-M41-E41-G41-I41-K41+O41+S41-(R41*1000/VLOOKUP(DATE(YEAR(B41),MONTH(B41)+1,0),other_data!$A:$F,4,FALSE)),0)</f>
        <v>1061.2724055555555</v>
      </c>
      <c r="U41" s="38">
        <f t="shared" si="11"/>
        <v>458.70904000000007</v>
      </c>
      <c r="V41" s="36">
        <f>IF(T41&gt;0,U41/(T41/1000*VLOOKUP(DATE(YEAR(B41),MONTH(B41)+1,0),other_data!$A:$F,6,FALSE))*100,0)</f>
        <v>60.03132518605171</v>
      </c>
      <c r="W41" s="39"/>
      <c r="X41" s="39"/>
      <c r="Y41" s="39"/>
      <c r="Z41" s="39"/>
      <c r="AA41" s="39"/>
      <c r="AB41" s="39"/>
      <c r="AC41" s="39"/>
      <c r="AD41" s="39"/>
      <c r="AE41" s="39"/>
      <c r="AF41" s="39"/>
      <c r="AG41" s="39"/>
      <c r="AH41" s="39"/>
    </row>
    <row r="42" spans="2:34" x14ac:dyDescent="0.25">
      <c r="B42" s="82">
        <f t="shared" si="10"/>
        <v>46204</v>
      </c>
      <c r="C42" s="73">
        <v>1454.9823053970772</v>
      </c>
      <c r="D42" s="85">
        <v>692.17561939345148</v>
      </c>
      <c r="E42" s="73">
        <v>230</v>
      </c>
      <c r="F42" s="88">
        <v>150</v>
      </c>
      <c r="G42" s="41">
        <v>36.522570000000002</v>
      </c>
      <c r="H42" s="42">
        <v>20.230239999999998</v>
      </c>
      <c r="I42" s="42">
        <v>24.982305397077198</v>
      </c>
      <c r="J42" s="42">
        <v>12.175619393451482</v>
      </c>
      <c r="K42" s="42">
        <v>39.723790322580641</v>
      </c>
      <c r="L42" s="42">
        <v>29.554500000000001</v>
      </c>
      <c r="M42" s="44">
        <v>182</v>
      </c>
      <c r="N42" s="43">
        <v>0</v>
      </c>
      <c r="O42" s="43">
        <f t="shared" si="7"/>
        <v>0</v>
      </c>
      <c r="P42" s="43">
        <f>IF(ABS(Q42)&gt;0,0,MAX(F42+H42-D42-N42,0))</f>
        <v>0</v>
      </c>
      <c r="Q42" s="43"/>
      <c r="R42" s="43"/>
      <c r="S42" s="44">
        <f t="shared" si="9"/>
        <v>0</v>
      </c>
      <c r="T42" s="45">
        <f>IF(C42&gt;0,C42-M42-E42-G42-I42-K42+O42+S42-(R42*1000/VLOOKUP(DATE(YEAR(B42),MONTH(B42)+1,0),other_data!$A:$F,4,FALSE)),0)</f>
        <v>941.75363967741941</v>
      </c>
      <c r="U42" s="46">
        <f t="shared" si="11"/>
        <v>480.21526</v>
      </c>
      <c r="V42" s="44">
        <f>IF(T42&gt;0,U42/(T42/1000*VLOOKUP(DATE(YEAR(B42),MONTH(B42)+1,0),other_data!$A:$F,6,FALSE))*100,0)</f>
        <v>68.537098354157379</v>
      </c>
      <c r="W42" s="39"/>
      <c r="X42" s="39"/>
      <c r="Y42" s="39"/>
      <c r="Z42" s="39"/>
      <c r="AA42" s="39"/>
      <c r="AB42" s="39"/>
      <c r="AC42" s="39"/>
      <c r="AD42" s="39"/>
      <c r="AE42" s="39"/>
      <c r="AF42" s="39"/>
      <c r="AG42" s="39"/>
      <c r="AH42" s="39"/>
    </row>
    <row r="43" spans="2:34" x14ac:dyDescent="0.25">
      <c r="B43" s="81">
        <f t="shared" si="10"/>
        <v>46235</v>
      </c>
      <c r="C43" s="72">
        <v>1444.9240032155842</v>
      </c>
      <c r="D43" s="84">
        <v>529.37697710344025</v>
      </c>
      <c r="E43" s="72">
        <v>215</v>
      </c>
      <c r="F43" s="87">
        <v>135</v>
      </c>
      <c r="G43" s="33">
        <v>34.216819999999998</v>
      </c>
      <c r="H43" s="34">
        <v>19.188140000000001</v>
      </c>
      <c r="I43" s="34">
        <v>24.924003215584207</v>
      </c>
      <c r="J43" s="34">
        <v>9.376977103440236</v>
      </c>
      <c r="K43" s="34">
        <v>36.25739247311828</v>
      </c>
      <c r="L43" s="34">
        <v>26.9755</v>
      </c>
      <c r="M43" s="36">
        <v>182</v>
      </c>
      <c r="N43" s="35">
        <v>0</v>
      </c>
      <c r="O43" s="35">
        <f t="shared" si="7"/>
        <v>0</v>
      </c>
      <c r="P43" s="35">
        <f t="shared" si="8"/>
        <v>0</v>
      </c>
      <c r="Q43" s="35"/>
      <c r="R43" s="35"/>
      <c r="S43" s="36">
        <f t="shared" si="9"/>
        <v>0</v>
      </c>
      <c r="T43" s="37">
        <f>IF(C43&gt;0,C43-M43-E43-G43-I43-K43+O43+S43-(R43*1000/VLOOKUP(DATE(YEAR(B43),MONTH(B43)+1,0),other_data!$A:$F,4,FALSE)),0)</f>
        <v>952.52578752688169</v>
      </c>
      <c r="U43" s="38">
        <f t="shared" si="11"/>
        <v>338.83636000000001</v>
      </c>
      <c r="V43" s="36">
        <f>IF(T43&gt;0,U43/(T43/1000*VLOOKUP(DATE(YEAR(B43),MONTH(B43)+1,0),other_data!$A:$F,6,FALSE))*100,0)</f>
        <v>47.812376422502965</v>
      </c>
      <c r="W43" s="39"/>
      <c r="X43" s="39"/>
      <c r="Y43" s="39"/>
      <c r="Z43" s="39"/>
      <c r="AA43" s="39"/>
      <c r="AB43" s="39"/>
      <c r="AC43" s="39"/>
      <c r="AD43" s="39"/>
      <c r="AE43" s="39"/>
      <c r="AF43" s="39"/>
      <c r="AG43" s="39"/>
      <c r="AH43" s="39"/>
    </row>
    <row r="44" spans="2:34" x14ac:dyDescent="0.25">
      <c r="B44" s="82">
        <f t="shared" si="10"/>
        <v>46266</v>
      </c>
      <c r="C44" s="73">
        <v>1490.8239910194241</v>
      </c>
      <c r="D44" s="85">
        <v>366.50149654525501</v>
      </c>
      <c r="E44" s="73">
        <v>155</v>
      </c>
      <c r="F44" s="88">
        <v>100</v>
      </c>
      <c r="G44" s="41">
        <v>30.093240000000002</v>
      </c>
      <c r="H44" s="42">
        <v>17.125119999999999</v>
      </c>
      <c r="I44" s="42">
        <v>25.823991019424057</v>
      </c>
      <c r="J44" s="42">
        <v>6.5014965452550042</v>
      </c>
      <c r="K44" s="42">
        <v>26.608333333333334</v>
      </c>
      <c r="L44" s="42">
        <v>19.158000000000001</v>
      </c>
      <c r="M44" s="44">
        <v>182</v>
      </c>
      <c r="N44" s="43">
        <v>0</v>
      </c>
      <c r="O44" s="43">
        <f t="shared" si="7"/>
        <v>0</v>
      </c>
      <c r="P44" s="43">
        <f t="shared" si="8"/>
        <v>0</v>
      </c>
      <c r="Q44" s="43"/>
      <c r="R44" s="43"/>
      <c r="S44" s="44">
        <f t="shared" si="9"/>
        <v>0</v>
      </c>
      <c r="T44" s="45">
        <f>IF(C44&gt;0,C44-M44-E44-G44-I44-K44+O44+S44-(R44*1000/VLOOKUP(DATE(YEAR(B44),MONTH(B44)+1,0),other_data!$A:$F,4,FALSE)),0)</f>
        <v>1071.2984266666667</v>
      </c>
      <c r="U44" s="46">
        <f t="shared" si="11"/>
        <v>223.71688</v>
      </c>
      <c r="V44" s="44">
        <f>IF(T44&gt;0,U44/(T44/1000*VLOOKUP(DATE(YEAR(B44),MONTH(B44)+1,0),other_data!$A:$F,6,FALSE))*100,0)</f>
        <v>29.00385934997442</v>
      </c>
      <c r="W44" s="39"/>
      <c r="X44" s="39"/>
      <c r="Y44" s="39"/>
      <c r="Z44" s="39"/>
      <c r="AA44" s="39"/>
      <c r="AB44" s="39"/>
      <c r="AC44" s="39"/>
      <c r="AD44" s="39"/>
      <c r="AE44" s="39"/>
      <c r="AF44" s="39"/>
      <c r="AG44" s="39"/>
      <c r="AH44" s="39"/>
    </row>
    <row r="45" spans="2:34" x14ac:dyDescent="0.25">
      <c r="B45" s="81">
        <f t="shared" si="10"/>
        <v>46296</v>
      </c>
      <c r="C45" s="72">
        <v>1465.4190173208658</v>
      </c>
      <c r="D45" s="84">
        <v>315.60920428500845</v>
      </c>
      <c r="E45" s="72">
        <v>125</v>
      </c>
      <c r="F45" s="87">
        <v>90</v>
      </c>
      <c r="G45" s="33">
        <v>28.563700000000001</v>
      </c>
      <c r="H45" s="34">
        <v>17.59985</v>
      </c>
      <c r="I45" s="34">
        <v>25.419017320865805</v>
      </c>
      <c r="J45" s="34">
        <v>5.6092042850084685</v>
      </c>
      <c r="K45" s="34">
        <v>16.556451612903224</v>
      </c>
      <c r="L45" s="34">
        <v>12.318</v>
      </c>
      <c r="M45" s="36">
        <v>182</v>
      </c>
      <c r="N45" s="35">
        <v>0</v>
      </c>
      <c r="O45" s="35">
        <f t="shared" si="7"/>
        <v>0</v>
      </c>
      <c r="P45" s="35">
        <f t="shared" si="8"/>
        <v>0</v>
      </c>
      <c r="Q45" s="35"/>
      <c r="R45" s="35"/>
      <c r="S45" s="36">
        <f t="shared" si="9"/>
        <v>0</v>
      </c>
      <c r="T45" s="37">
        <f>IF(C45&gt;0,C45-M45-E45-G45-I45-K45+O45+S45-(R45*1000/VLOOKUP(DATE(YEAR(B45),MONTH(B45)+1,0),other_data!$A:$F,4,FALSE)),0)</f>
        <v>1087.8798483870969</v>
      </c>
      <c r="U45" s="38">
        <f t="shared" si="11"/>
        <v>190.08214999999996</v>
      </c>
      <c r="V45" s="36">
        <f>IF(T45&gt;0,U45/(T45/1000*VLOOKUP(DATE(YEAR(B45),MONTH(B45)+1,0),other_data!$A:$F,6,FALSE))*100,0)</f>
        <v>23.4848325512671</v>
      </c>
      <c r="W45" s="39"/>
      <c r="X45" s="39"/>
      <c r="Y45" s="39"/>
      <c r="Z45" s="39"/>
      <c r="AA45" s="39"/>
      <c r="AB45" s="39"/>
      <c r="AC45" s="39"/>
      <c r="AD45" s="39"/>
      <c r="AE45" s="39"/>
      <c r="AF45" s="39"/>
      <c r="AG45" s="39"/>
      <c r="AH45" s="39"/>
    </row>
    <row r="46" spans="2:34" x14ac:dyDescent="0.25">
      <c r="B46" s="82">
        <f t="shared" si="10"/>
        <v>46327</v>
      </c>
      <c r="C46" s="73">
        <v>1389.07212288752</v>
      </c>
      <c r="D46" s="85">
        <v>203.60271068242511</v>
      </c>
      <c r="E46" s="73">
        <v>55</v>
      </c>
      <c r="F46" s="88">
        <v>40</v>
      </c>
      <c r="G46" s="41">
        <v>33.143219999999999</v>
      </c>
      <c r="H46" s="42">
        <v>19.588069999999998</v>
      </c>
      <c r="I46" s="42">
        <v>24.072122887519981</v>
      </c>
      <c r="J46" s="42">
        <v>3.6027106824251218</v>
      </c>
      <c r="K46" s="42">
        <v>20.641470180305134</v>
      </c>
      <c r="L46" s="42">
        <v>14.8825</v>
      </c>
      <c r="M46" s="44">
        <v>182</v>
      </c>
      <c r="N46" s="43">
        <v>0</v>
      </c>
      <c r="O46" s="43">
        <f t="shared" si="7"/>
        <v>0</v>
      </c>
      <c r="P46" s="43">
        <f t="shared" si="8"/>
        <v>0</v>
      </c>
      <c r="Q46" s="43"/>
      <c r="R46" s="43"/>
      <c r="S46" s="44">
        <f t="shared" si="9"/>
        <v>0</v>
      </c>
      <c r="T46" s="45">
        <f>IF(C46&gt;0,C46-M46-E46-G46-I46-K46+O46+S46-(R46*1000/VLOOKUP(DATE(YEAR(B46),MONTH(B46)+1,0),other_data!$A:$F,4,FALSE)),0)</f>
        <v>1074.215309819695</v>
      </c>
      <c r="U46" s="46">
        <f t="shared" si="11"/>
        <v>125.52943000000002</v>
      </c>
      <c r="V46" s="44">
        <f>IF(T46&gt;0,U46/(T46/1000*VLOOKUP(DATE(YEAR(B46),MONTH(B46)+1,0),other_data!$A:$F,6,FALSE))*100,0)</f>
        <v>16.207609125820536</v>
      </c>
      <c r="W46" s="39"/>
      <c r="X46" s="39"/>
      <c r="Y46" s="39"/>
      <c r="Z46" s="39"/>
      <c r="AA46" s="39"/>
      <c r="AB46" s="39"/>
      <c r="AC46" s="39"/>
      <c r="AD46" s="39"/>
      <c r="AE46" s="39"/>
      <c r="AF46" s="39"/>
      <c r="AG46" s="39"/>
      <c r="AH46" s="39"/>
    </row>
    <row r="47" spans="2:34" x14ac:dyDescent="0.25">
      <c r="B47" s="81">
        <f t="shared" si="10"/>
        <v>46357</v>
      </c>
      <c r="C47" s="72">
        <v>1465.4068746610078</v>
      </c>
      <c r="D47" s="84">
        <v>162.86840048545494</v>
      </c>
      <c r="E47" s="72">
        <v>55</v>
      </c>
      <c r="F47" s="87">
        <v>35</v>
      </c>
      <c r="G47" s="33">
        <v>32.549729999999997</v>
      </c>
      <c r="H47" s="34">
        <v>20.883610000000001</v>
      </c>
      <c r="I47" s="34">
        <v>25.406874661007805</v>
      </c>
      <c r="J47" s="34">
        <v>2.8684004854549361</v>
      </c>
      <c r="K47" s="34">
        <v>15.387768817204302</v>
      </c>
      <c r="L47" s="34">
        <v>11.448499999999999</v>
      </c>
      <c r="M47" s="36">
        <v>182</v>
      </c>
      <c r="N47" s="35">
        <v>0</v>
      </c>
      <c r="O47" s="35">
        <f t="shared" si="7"/>
        <v>0</v>
      </c>
      <c r="P47" s="35">
        <f t="shared" si="8"/>
        <v>0</v>
      </c>
      <c r="Q47" s="35"/>
      <c r="R47" s="35"/>
      <c r="S47" s="36">
        <f t="shared" si="9"/>
        <v>0</v>
      </c>
      <c r="T47" s="37">
        <f>IF(C47&gt;0,C47-M47-E47-G47-I47-K47+O47+S47-(R47*1000/VLOOKUP(DATE(YEAR(B47),MONTH(B47)+1,0),other_data!$A:$F,4,FALSE)),0)</f>
        <v>1155.0625011827958</v>
      </c>
      <c r="U47" s="38">
        <f t="shared" si="11"/>
        <v>92.66789</v>
      </c>
      <c r="V47" s="36">
        <f>IF(T47&gt;0,U47/(T47/1000*VLOOKUP(DATE(YEAR(B47),MONTH(B47)+1,0),other_data!$A:$F,6,FALSE))*100,0)</f>
        <v>10.783279299938634</v>
      </c>
      <c r="W47" s="39"/>
      <c r="X47" s="39"/>
      <c r="Y47" s="39"/>
      <c r="Z47" s="39"/>
      <c r="AA47" s="39"/>
      <c r="AB47" s="39"/>
      <c r="AC47" s="39"/>
      <c r="AD47" s="39"/>
      <c r="AE47" s="39"/>
      <c r="AF47" s="39"/>
      <c r="AG47" s="39"/>
      <c r="AH47" s="39"/>
    </row>
    <row r="48" spans="2:34" x14ac:dyDescent="0.25">
      <c r="B48" s="82">
        <f t="shared" si="10"/>
        <v>46388</v>
      </c>
      <c r="C48" s="73">
        <v>1592.7013947536575</v>
      </c>
      <c r="D48" s="85">
        <v>203.68729157149983</v>
      </c>
      <c r="E48" s="73">
        <v>125</v>
      </c>
      <c r="F48" s="88">
        <v>135</v>
      </c>
      <c r="G48" s="41">
        <v>34.377809999999997</v>
      </c>
      <c r="H48" s="42">
        <v>21.565719999999999</v>
      </c>
      <c r="I48" s="42">
        <v>27.701394753657496</v>
      </c>
      <c r="J48" s="42">
        <v>3.6872915714998338</v>
      </c>
      <c r="K48" s="42">
        <v>14.171370967741936</v>
      </c>
      <c r="L48" s="42">
        <v>10.5435</v>
      </c>
      <c r="M48" s="44">
        <v>182</v>
      </c>
      <c r="N48" s="43">
        <v>0</v>
      </c>
      <c r="O48" s="43">
        <f t="shared" si="7"/>
        <v>0</v>
      </c>
      <c r="P48" s="43">
        <f t="shared" si="8"/>
        <v>0</v>
      </c>
      <c r="Q48" s="43"/>
      <c r="R48" s="43"/>
      <c r="S48" s="44">
        <f t="shared" si="9"/>
        <v>0</v>
      </c>
      <c r="T48" s="45">
        <f>IF(C48&gt;0,C48-M48-E48-G48-I48-K48+O48+S48-(R48*1000/VLOOKUP(DATE(YEAR(B48),MONTH(B48)+1,0),other_data!$A:$F,4,FALSE)),0)</f>
        <v>1209.4508190322581</v>
      </c>
      <c r="U48" s="46">
        <f t="shared" si="11"/>
        <v>32.890779999999992</v>
      </c>
      <c r="V48" s="44">
        <f>IF(T48&gt;0,U48/(T48/1000*VLOOKUP(DATE(YEAR(B48),MONTH(B48)+1,0),other_data!$A:$F,6,FALSE))*100,0)</f>
        <v>3.6552158168598905</v>
      </c>
      <c r="W48" s="39"/>
      <c r="X48" s="39"/>
      <c r="Y48" s="39"/>
      <c r="Z48" s="39"/>
      <c r="AA48" s="39"/>
      <c r="AB48" s="39"/>
      <c r="AC48" s="39"/>
      <c r="AD48" s="39"/>
      <c r="AE48" s="39"/>
      <c r="AF48" s="39"/>
      <c r="AG48" s="39"/>
      <c r="AH48" s="39"/>
    </row>
    <row r="49" spans="2:34" x14ac:dyDescent="0.25">
      <c r="B49" s="81">
        <f t="shared" si="10"/>
        <v>46419</v>
      </c>
      <c r="C49" s="72">
        <v>1653.7709584942795</v>
      </c>
      <c r="D49" s="84">
        <v>183.31894514578693</v>
      </c>
      <c r="E49" s="72">
        <v>110</v>
      </c>
      <c r="F49" s="87">
        <v>85</v>
      </c>
      <c r="G49" s="33">
        <v>34.42859</v>
      </c>
      <c r="H49" s="34">
        <v>19.78603</v>
      </c>
      <c r="I49" s="34">
        <v>28.770958494279512</v>
      </c>
      <c r="J49" s="34">
        <v>3.318945145786925</v>
      </c>
      <c r="K49" s="34">
        <v>16.763315886699509</v>
      </c>
      <c r="L49" s="34">
        <v>11.44</v>
      </c>
      <c r="M49" s="36">
        <v>182</v>
      </c>
      <c r="N49" s="35">
        <v>0</v>
      </c>
      <c r="O49" s="35">
        <f t="shared" si="7"/>
        <v>0</v>
      </c>
      <c r="P49" s="35">
        <f t="shared" si="8"/>
        <v>0</v>
      </c>
      <c r="Q49" s="35"/>
      <c r="R49" s="35"/>
      <c r="S49" s="36">
        <f t="shared" si="9"/>
        <v>0</v>
      </c>
      <c r="T49" s="37">
        <f>IF(C49&gt;0,C49-M49-E49-G49-I49-K49+O49+S49-(R49*1000/VLOOKUP(DATE(YEAR(B49),MONTH(B49)+1,0),other_data!$A:$F,4,FALSE)),0)</f>
        <v>1281.8080941133005</v>
      </c>
      <c r="U49" s="38">
        <f t="shared" si="11"/>
        <v>63.773970000000006</v>
      </c>
      <c r="V49" s="36">
        <f>IF(T49&gt;0,U49/(T49/1000*VLOOKUP(DATE(YEAR(B49),MONTH(B49)+1,0),other_data!$A:$F,6,FALSE))*100,0)</f>
        <v>7.403740193814075</v>
      </c>
      <c r="W49" s="39"/>
      <c r="X49" s="39"/>
      <c r="Y49" s="39"/>
      <c r="Z49" s="39"/>
      <c r="AA49" s="39"/>
      <c r="AB49" s="39"/>
      <c r="AC49" s="39"/>
      <c r="AD49" s="39"/>
      <c r="AE49" s="39"/>
      <c r="AF49" s="39"/>
      <c r="AG49" s="39"/>
      <c r="AH49" s="39"/>
    </row>
    <row r="50" spans="2:34" x14ac:dyDescent="0.25">
      <c r="B50" s="82">
        <f t="shared" si="10"/>
        <v>46447</v>
      </c>
      <c r="C50" s="73">
        <v>1231.7023569681417</v>
      </c>
      <c r="D50" s="85">
        <v>244.3943410985855</v>
      </c>
      <c r="E50" s="73">
        <v>155</v>
      </c>
      <c r="F50" s="88">
        <v>155</v>
      </c>
      <c r="G50" s="41">
        <v>34.348800000000004</v>
      </c>
      <c r="H50" s="42">
        <v>20.390450000000001</v>
      </c>
      <c r="I50" s="42">
        <v>21.702356968141657</v>
      </c>
      <c r="J50" s="42">
        <v>4.3943410985855094</v>
      </c>
      <c r="K50" s="42">
        <v>26.293405114401075</v>
      </c>
      <c r="L50" s="42">
        <v>19.536000000000001</v>
      </c>
      <c r="M50" s="44">
        <v>182</v>
      </c>
      <c r="N50" s="43">
        <v>0</v>
      </c>
      <c r="O50" s="43">
        <f t="shared" si="7"/>
        <v>0</v>
      </c>
      <c r="P50" s="43">
        <f t="shared" si="8"/>
        <v>0</v>
      </c>
      <c r="Q50" s="43"/>
      <c r="R50" s="43"/>
      <c r="S50" s="44">
        <f t="shared" si="9"/>
        <v>0</v>
      </c>
      <c r="T50" s="45">
        <f>IF(C50&gt;0,C50-M50-E50-G50-I50-K50+O50+S50-(R50*1000/VLOOKUP(DATE(YEAR(B50),MONTH(B50)+1,0),other_data!$A:$F,4,FALSE)),0)</f>
        <v>812.35779488559899</v>
      </c>
      <c r="U50" s="46">
        <f>IF(D50-F50-H50-J50-L50+N50+P50-R50&gt;0,D50-F50-H50-J50-L50+N50+P50-R50,0)</f>
        <v>45.073549999999983</v>
      </c>
      <c r="V50" s="44">
        <f>IF(T50&gt;0,U50/(T50/1000*VLOOKUP(DATE(YEAR(B50),MONTH(B50)+1,0),other_data!$A:$F,6,FALSE))*100,0)</f>
        <v>7.467678265555028</v>
      </c>
      <c r="W50" s="39"/>
      <c r="X50" s="39"/>
      <c r="Y50" s="39"/>
      <c r="Z50" s="39"/>
      <c r="AA50" s="39"/>
      <c r="AB50" s="39"/>
      <c r="AC50" s="39"/>
      <c r="AD50" s="39"/>
      <c r="AE50" s="39"/>
      <c r="AF50" s="39"/>
      <c r="AG50" s="39"/>
      <c r="AH50" s="39"/>
    </row>
    <row r="51" spans="2:34" x14ac:dyDescent="0.25">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8" thickBot="1" x14ac:dyDescent="0.3">
      <c r="B52" s="70" t="s">
        <v>48</v>
      </c>
      <c r="C52" s="56">
        <f t="shared" ref="C52:L52" si="12">SUM(C39:C50)</f>
        <v>17751.205693928074</v>
      </c>
      <c r="D52" s="54">
        <f t="shared" si="12"/>
        <v>4468.5295749791894</v>
      </c>
      <c r="E52" s="56">
        <f t="shared" si="12"/>
        <v>1680</v>
      </c>
      <c r="F52" s="54">
        <f t="shared" si="12"/>
        <v>1230</v>
      </c>
      <c r="G52" s="79">
        <f t="shared" si="12"/>
        <v>389.39152000000001</v>
      </c>
      <c r="H52" s="57">
        <f t="shared" si="12"/>
        <v>229.18218999999999</v>
      </c>
      <c r="I52" s="57">
        <f t="shared" si="12"/>
        <v>306.20569392807192</v>
      </c>
      <c r="J52" s="57">
        <f t="shared" si="12"/>
        <v>78.529574979188951</v>
      </c>
      <c r="K52" s="57">
        <f t="shared" si="12"/>
        <v>306.84086591258853</v>
      </c>
      <c r="L52" s="57">
        <f t="shared" si="12"/>
        <v>224.392</v>
      </c>
      <c r="M52" s="58"/>
      <c r="N52" s="55">
        <v>0</v>
      </c>
      <c r="O52" s="55"/>
      <c r="P52" s="55">
        <f>SUM(P39:P50)</f>
        <v>0</v>
      </c>
      <c r="Q52" s="55"/>
      <c r="R52" s="55"/>
      <c r="S52" s="59"/>
      <c r="T52" s="60"/>
      <c r="U52" s="61">
        <f>SUM(U39:U50)</f>
        <v>2706.4258100000011</v>
      </c>
      <c r="V52" s="58"/>
      <c r="W52" s="39"/>
      <c r="X52" s="39"/>
      <c r="Y52" s="39"/>
      <c r="Z52" s="39"/>
      <c r="AA52" s="39"/>
      <c r="AB52" s="39"/>
      <c r="AC52" s="39"/>
      <c r="AD52" s="39"/>
      <c r="AE52" s="39"/>
      <c r="AF52" s="39"/>
      <c r="AG52" s="39"/>
      <c r="AH52" s="39"/>
    </row>
    <row r="53" spans="2:34" x14ac:dyDescent="0.25">
      <c r="B53" s="62"/>
      <c r="S53" s="20"/>
      <c r="T53" s="20"/>
      <c r="U53" s="20"/>
    </row>
    <row r="54" spans="2:34" x14ac:dyDescent="0.25">
      <c r="B54" s="62"/>
      <c r="C54" s="11"/>
      <c r="S54" s="20"/>
      <c r="T54" s="20"/>
      <c r="U54" s="20"/>
    </row>
    <row r="55" spans="2:34" x14ac:dyDescent="0.25">
      <c r="R55" s="69"/>
      <c r="S55" s="20"/>
      <c r="T55" s="20"/>
      <c r="U55" s="20"/>
    </row>
    <row r="56" spans="2:34" x14ac:dyDescent="0.25">
      <c r="B56" s="110" t="s">
        <v>51</v>
      </c>
      <c r="S56" s="20"/>
      <c r="T56" s="20"/>
      <c r="U56" s="20"/>
    </row>
    <row r="57" spans="2:34" ht="14.4" x14ac:dyDescent="0.25">
      <c r="B57" s="122" t="s">
        <v>71</v>
      </c>
      <c r="C57" s="122"/>
      <c r="D57" s="122"/>
      <c r="E57" s="122"/>
      <c r="F57" s="122"/>
      <c r="G57" s="122"/>
      <c r="H57" s="122"/>
      <c r="I57" s="122"/>
      <c r="J57" s="122"/>
      <c r="K57" s="122"/>
      <c r="L57" s="122"/>
      <c r="M57" s="122"/>
      <c r="N57" s="122"/>
      <c r="O57" s="122"/>
      <c r="P57" s="122"/>
      <c r="Q57" s="122"/>
      <c r="R57" s="122"/>
      <c r="S57" s="122"/>
      <c r="T57" s="122"/>
      <c r="U57" s="122"/>
      <c r="V57" s="122"/>
    </row>
    <row r="58" spans="2:34" ht="31.5" customHeight="1" x14ac:dyDescent="0.25">
      <c r="B58" s="122" t="s">
        <v>70</v>
      </c>
      <c r="C58" s="122"/>
      <c r="D58" s="122"/>
      <c r="E58" s="122"/>
      <c r="F58" s="122"/>
      <c r="G58" s="122"/>
      <c r="H58" s="122"/>
      <c r="I58" s="122"/>
      <c r="J58" s="122"/>
      <c r="K58" s="122"/>
      <c r="L58" s="122"/>
      <c r="M58" s="122"/>
      <c r="N58" s="122"/>
      <c r="O58" s="122"/>
      <c r="P58" s="122"/>
      <c r="Q58" s="122"/>
      <c r="R58" s="122"/>
      <c r="S58" s="122"/>
      <c r="T58" s="122"/>
      <c r="U58" s="122"/>
      <c r="V58" s="122"/>
    </row>
    <row r="59" spans="2:34" ht="24.75" customHeight="1" x14ac:dyDescent="0.25">
      <c r="B59" s="113"/>
      <c r="C59" s="113"/>
      <c r="D59" s="113"/>
      <c r="E59" s="113"/>
      <c r="F59" s="113"/>
      <c r="G59" s="113"/>
      <c r="H59" s="113"/>
      <c r="I59" s="113"/>
      <c r="J59" s="113"/>
      <c r="K59" s="113"/>
      <c r="L59" s="113"/>
      <c r="M59" s="113"/>
      <c r="N59" s="113"/>
      <c r="O59" s="113"/>
      <c r="P59" s="113"/>
      <c r="Q59" s="113"/>
      <c r="R59" s="113"/>
      <c r="S59" s="113"/>
      <c r="T59" s="113"/>
      <c r="U59" s="113"/>
      <c r="V59" s="113"/>
    </row>
    <row r="60" spans="2:34" x14ac:dyDescent="0.25">
      <c r="B60" s="63"/>
      <c r="S60" s="20"/>
      <c r="T60" s="20"/>
      <c r="U60" s="20"/>
    </row>
    <row r="61" spans="2:34" ht="14.4" x14ac:dyDescent="0.25">
      <c r="B61" s="109" t="s">
        <v>64</v>
      </c>
      <c r="S61" s="20"/>
      <c r="T61" s="20"/>
      <c r="U61" s="20"/>
    </row>
    <row r="62" spans="2:34" ht="30.6" customHeight="1" x14ac:dyDescent="0.25">
      <c r="B62" s="122" t="s">
        <v>66</v>
      </c>
      <c r="C62" s="122"/>
      <c r="D62" s="122"/>
      <c r="E62" s="122"/>
      <c r="F62" s="122"/>
      <c r="G62" s="122"/>
      <c r="H62" s="122"/>
      <c r="I62" s="122"/>
      <c r="J62" s="122"/>
      <c r="K62" s="122"/>
      <c r="L62" s="122"/>
      <c r="M62" s="122"/>
      <c r="N62" s="122"/>
      <c r="O62" s="122"/>
      <c r="P62" s="122"/>
      <c r="Q62" s="122"/>
      <c r="R62" s="122"/>
      <c r="S62" s="122"/>
      <c r="T62" s="20"/>
      <c r="U62" s="20"/>
    </row>
    <row r="63" spans="2:34" ht="55.95" customHeight="1" x14ac:dyDescent="0.25">
      <c r="B63" s="122" t="s">
        <v>65</v>
      </c>
      <c r="C63" s="122"/>
      <c r="D63" s="122"/>
      <c r="E63" s="122"/>
      <c r="F63" s="122"/>
      <c r="G63" s="122"/>
      <c r="H63" s="122"/>
      <c r="I63" s="122"/>
      <c r="J63" s="122"/>
      <c r="K63" s="122"/>
      <c r="L63" s="122"/>
      <c r="M63" s="122"/>
      <c r="N63" s="122"/>
      <c r="O63" s="122"/>
      <c r="P63" s="122"/>
      <c r="Q63" s="122"/>
      <c r="R63" s="122"/>
      <c r="S63" s="122"/>
      <c r="T63" s="20"/>
      <c r="U63" s="20"/>
    </row>
    <row r="64" spans="2:34" x14ac:dyDescent="0.25">
      <c r="S64" s="20"/>
      <c r="T64" s="20"/>
      <c r="U64" s="20"/>
    </row>
    <row r="65" spans="19:21" x14ac:dyDescent="0.25">
      <c r="S65" s="20"/>
      <c r="T65" s="20"/>
      <c r="U65" s="20"/>
    </row>
    <row r="66" spans="19:21" x14ac:dyDescent="0.25">
      <c r="S66" s="20"/>
      <c r="T66" s="20"/>
      <c r="U66" s="20"/>
    </row>
    <row r="67" spans="19:21" x14ac:dyDescent="0.25">
      <c r="S67" s="20"/>
      <c r="T67" s="20"/>
      <c r="U67" s="20"/>
    </row>
    <row r="68" spans="19:21" x14ac:dyDescent="0.25">
      <c r="S68" s="20"/>
      <c r="T68" s="20"/>
      <c r="U68" s="20"/>
    </row>
    <row r="69" spans="19:21" x14ac:dyDescent="0.25">
      <c r="S69" s="20"/>
      <c r="T69" s="20"/>
      <c r="U69" s="20"/>
    </row>
    <row r="70" spans="19:21" x14ac:dyDescent="0.25">
      <c r="S70" s="20"/>
      <c r="T70" s="20"/>
      <c r="U70" s="20"/>
    </row>
    <row r="71" spans="19:21" x14ac:dyDescent="0.25">
      <c r="S71" s="20"/>
      <c r="T71" s="20"/>
      <c r="U71" s="20"/>
    </row>
    <row r="72" spans="19:21" x14ac:dyDescent="0.25">
      <c r="S72" s="20"/>
      <c r="T72" s="20"/>
      <c r="U72" s="20"/>
    </row>
    <row r="73" spans="19:21" x14ac:dyDescent="0.25">
      <c r="S73" s="20"/>
      <c r="T73" s="20"/>
      <c r="U73" s="20"/>
    </row>
    <row r="74" spans="19:21" x14ac:dyDescent="0.25">
      <c r="S74" s="20"/>
      <c r="T74" s="20"/>
      <c r="U74" s="20"/>
    </row>
    <row r="75" spans="19:21" x14ac:dyDescent="0.25">
      <c r="S75" s="20"/>
      <c r="T75" s="20"/>
      <c r="U75" s="20"/>
    </row>
    <row r="76" spans="19:21" x14ac:dyDescent="0.25">
      <c r="S76" s="20"/>
      <c r="T76" s="20"/>
      <c r="U76" s="20"/>
    </row>
    <row r="77" spans="19:21" x14ac:dyDescent="0.25">
      <c r="S77" s="20"/>
      <c r="T77" s="20"/>
      <c r="U77" s="20"/>
    </row>
    <row r="78" spans="19:21" x14ac:dyDescent="0.25">
      <c r="S78" s="20"/>
      <c r="T78" s="20"/>
      <c r="U78" s="20"/>
    </row>
    <row r="79" spans="19:21" x14ac:dyDescent="0.25">
      <c r="S79" s="20"/>
      <c r="T79" s="20"/>
      <c r="U79" s="20"/>
    </row>
    <row r="80" spans="19:21" x14ac:dyDescent="0.25">
      <c r="S80" s="20"/>
      <c r="T80" s="20"/>
      <c r="U80" s="20"/>
    </row>
    <row r="81" spans="14:21" x14ac:dyDescent="0.25">
      <c r="S81" s="20"/>
      <c r="T81" s="20"/>
      <c r="U81" s="20"/>
    </row>
    <row r="82" spans="14:21" x14ac:dyDescent="0.25">
      <c r="S82" s="20"/>
      <c r="T82" s="20"/>
      <c r="U82" s="20"/>
    </row>
    <row r="83" spans="14:21" x14ac:dyDescent="0.25">
      <c r="S83" s="20"/>
      <c r="T83" s="20"/>
      <c r="U83" s="20"/>
    </row>
    <row r="84" spans="14:21" x14ac:dyDescent="0.25">
      <c r="S84" s="20"/>
      <c r="T84" s="20"/>
      <c r="U84" s="20"/>
    </row>
    <row r="85" spans="14:21" x14ac:dyDescent="0.25">
      <c r="S85" s="20"/>
      <c r="T85" s="20"/>
      <c r="U85" s="20"/>
    </row>
    <row r="86" spans="14:21" x14ac:dyDescent="0.25">
      <c r="N86" s="35"/>
      <c r="S86" s="20"/>
      <c r="T86" s="20"/>
      <c r="U86" s="20"/>
    </row>
    <row r="87" spans="14:21" x14ac:dyDescent="0.25">
      <c r="N87" s="35"/>
      <c r="S87" s="20"/>
      <c r="T87" s="20"/>
      <c r="U87" s="20"/>
    </row>
    <row r="88" spans="14:21" x14ac:dyDescent="0.25">
      <c r="N88" s="35"/>
      <c r="S88" s="20"/>
      <c r="T88" s="20"/>
      <c r="U88" s="20"/>
    </row>
    <row r="89" spans="14:21" x14ac:dyDescent="0.25">
      <c r="N89" s="35"/>
      <c r="S89" s="20"/>
      <c r="T89" s="20"/>
      <c r="U89" s="20"/>
    </row>
    <row r="90" spans="14:21" x14ac:dyDescent="0.25">
      <c r="N90" s="35"/>
      <c r="S90" s="20"/>
      <c r="T90" s="20"/>
      <c r="U90" s="20"/>
    </row>
    <row r="91" spans="14:21" x14ac:dyDescent="0.25">
      <c r="N91" s="35"/>
      <c r="S91" s="20"/>
      <c r="T91" s="20"/>
      <c r="U91" s="20"/>
    </row>
    <row r="92" spans="14:21" x14ac:dyDescent="0.25">
      <c r="N92" s="35"/>
      <c r="S92" s="20"/>
      <c r="T92" s="20"/>
      <c r="U92" s="20"/>
    </row>
    <row r="93" spans="14:21" x14ac:dyDescent="0.25">
      <c r="N93" s="35"/>
      <c r="S93" s="20"/>
      <c r="T93" s="20"/>
      <c r="U93" s="20"/>
    </row>
    <row r="94" spans="14:21" x14ac:dyDescent="0.25">
      <c r="N94" s="35"/>
      <c r="S94" s="20"/>
      <c r="T94" s="20"/>
      <c r="U94" s="20"/>
    </row>
    <row r="95" spans="14:21" x14ac:dyDescent="0.25">
      <c r="N95" s="35"/>
    </row>
    <row r="96" spans="14:21" x14ac:dyDescent="0.25">
      <c r="N96" s="35"/>
    </row>
    <row r="97" spans="14:14" x14ac:dyDescent="0.25">
      <c r="N97" s="35"/>
    </row>
  </sheetData>
  <mergeCells count="24">
    <mergeCell ref="T34:V34"/>
    <mergeCell ref="B58:V58"/>
    <mergeCell ref="T11:V11"/>
    <mergeCell ref="I34:L34"/>
    <mergeCell ref="I11:L11"/>
    <mergeCell ref="B11:B13"/>
    <mergeCell ref="C11:D11"/>
    <mergeCell ref="E11:F11"/>
    <mergeCell ref="G11:H11"/>
    <mergeCell ref="N11:S11"/>
    <mergeCell ref="B57:V57"/>
    <mergeCell ref="B63:S63"/>
    <mergeCell ref="B62:S62"/>
    <mergeCell ref="C32:D32"/>
    <mergeCell ref="B34:B36"/>
    <mergeCell ref="C34:D34"/>
    <mergeCell ref="E34:F34"/>
    <mergeCell ref="G34:H34"/>
    <mergeCell ref="N34:S34"/>
    <mergeCell ref="N3:O3"/>
    <mergeCell ref="B6:S6"/>
    <mergeCell ref="G7:I7"/>
    <mergeCell ref="K7:M7"/>
    <mergeCell ref="C9:D9"/>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0.199999999999999" x14ac:dyDescent="0.2"/>
  <cols>
    <col min="1" max="1" width="9.33203125" style="95" bestFit="1" customWidth="1"/>
    <col min="2" max="2" width="9.33203125" style="92" customWidth="1"/>
    <col min="3" max="3" width="9.109375" style="92"/>
    <col min="4" max="6" width="9.109375" style="93"/>
    <col min="7" max="9" width="9.109375" style="92"/>
    <col min="10" max="12" width="9.109375" style="93"/>
    <col min="13" max="256" width="9.109375" style="92"/>
    <col min="257" max="257" width="9.33203125" style="92" bestFit="1" customWidth="1"/>
    <col min="258" max="258" width="9.33203125" style="92" customWidth="1"/>
    <col min="259" max="512" width="9.109375" style="92"/>
    <col min="513" max="513" width="9.33203125" style="92" bestFit="1" customWidth="1"/>
    <col min="514" max="514" width="9.33203125" style="92" customWidth="1"/>
    <col min="515" max="768" width="9.109375" style="92"/>
    <col min="769" max="769" width="9.33203125" style="92" bestFit="1" customWidth="1"/>
    <col min="770" max="770" width="9.33203125" style="92" customWidth="1"/>
    <col min="771" max="1024" width="9.109375" style="92"/>
    <col min="1025" max="1025" width="9.33203125" style="92" bestFit="1" customWidth="1"/>
    <col min="1026" max="1026" width="9.33203125" style="92" customWidth="1"/>
    <col min="1027" max="1280" width="9.109375" style="92"/>
    <col min="1281" max="1281" width="9.33203125" style="92" bestFit="1" customWidth="1"/>
    <col min="1282" max="1282" width="9.33203125" style="92" customWidth="1"/>
    <col min="1283" max="1536" width="9.109375" style="92"/>
    <col min="1537" max="1537" width="9.33203125" style="92" bestFit="1" customWidth="1"/>
    <col min="1538" max="1538" width="9.33203125" style="92" customWidth="1"/>
    <col min="1539" max="1792" width="9.109375" style="92"/>
    <col min="1793" max="1793" width="9.33203125" style="92" bestFit="1" customWidth="1"/>
    <col min="1794" max="1794" width="9.33203125" style="92" customWidth="1"/>
    <col min="1795" max="2048" width="9.109375" style="92"/>
    <col min="2049" max="2049" width="9.33203125" style="92" bestFit="1" customWidth="1"/>
    <col min="2050" max="2050" width="9.33203125" style="92" customWidth="1"/>
    <col min="2051" max="2304" width="9.109375" style="92"/>
    <col min="2305" max="2305" width="9.33203125" style="92" bestFit="1" customWidth="1"/>
    <col min="2306" max="2306" width="9.33203125" style="92" customWidth="1"/>
    <col min="2307" max="2560" width="9.109375" style="92"/>
    <col min="2561" max="2561" width="9.33203125" style="92" bestFit="1" customWidth="1"/>
    <col min="2562" max="2562" width="9.33203125" style="92" customWidth="1"/>
    <col min="2563" max="2816" width="9.109375" style="92"/>
    <col min="2817" max="2817" width="9.33203125" style="92" bestFit="1" customWidth="1"/>
    <col min="2818" max="2818" width="9.33203125" style="92" customWidth="1"/>
    <col min="2819" max="3072" width="9.109375" style="92"/>
    <col min="3073" max="3073" width="9.33203125" style="92" bestFit="1" customWidth="1"/>
    <col min="3074" max="3074" width="9.33203125" style="92" customWidth="1"/>
    <col min="3075" max="3328" width="9.109375" style="92"/>
    <col min="3329" max="3329" width="9.33203125" style="92" bestFit="1" customWidth="1"/>
    <col min="3330" max="3330" width="9.33203125" style="92" customWidth="1"/>
    <col min="3331" max="3584" width="9.109375" style="92"/>
    <col min="3585" max="3585" width="9.33203125" style="92" bestFit="1" customWidth="1"/>
    <col min="3586" max="3586" width="9.33203125" style="92" customWidth="1"/>
    <col min="3587" max="3840" width="9.109375" style="92"/>
    <col min="3841" max="3841" width="9.33203125" style="92" bestFit="1" customWidth="1"/>
    <col min="3842" max="3842" width="9.33203125" style="92" customWidth="1"/>
    <col min="3843" max="4096" width="9.109375" style="92"/>
    <col min="4097" max="4097" width="9.33203125" style="92" bestFit="1" customWidth="1"/>
    <col min="4098" max="4098" width="9.33203125" style="92" customWidth="1"/>
    <col min="4099" max="4352" width="9.109375" style="92"/>
    <col min="4353" max="4353" width="9.33203125" style="92" bestFit="1" customWidth="1"/>
    <col min="4354" max="4354" width="9.33203125" style="92" customWidth="1"/>
    <col min="4355" max="4608" width="9.109375" style="92"/>
    <col min="4609" max="4609" width="9.33203125" style="92" bestFit="1" customWidth="1"/>
    <col min="4610" max="4610" width="9.33203125" style="92" customWidth="1"/>
    <col min="4611" max="4864" width="9.109375" style="92"/>
    <col min="4865" max="4865" width="9.33203125" style="92" bestFit="1" customWidth="1"/>
    <col min="4866" max="4866" width="9.33203125" style="92" customWidth="1"/>
    <col min="4867" max="5120" width="9.109375" style="92"/>
    <col min="5121" max="5121" width="9.33203125" style="92" bestFit="1" customWidth="1"/>
    <col min="5122" max="5122" width="9.33203125" style="92" customWidth="1"/>
    <col min="5123" max="5376" width="9.109375" style="92"/>
    <col min="5377" max="5377" width="9.33203125" style="92" bestFit="1" customWidth="1"/>
    <col min="5378" max="5378" width="9.33203125" style="92" customWidth="1"/>
    <col min="5379" max="5632" width="9.109375" style="92"/>
    <col min="5633" max="5633" width="9.33203125" style="92" bestFit="1" customWidth="1"/>
    <col min="5634" max="5634" width="9.33203125" style="92" customWidth="1"/>
    <col min="5635" max="5888" width="9.109375" style="92"/>
    <col min="5889" max="5889" width="9.33203125" style="92" bestFit="1" customWidth="1"/>
    <col min="5890" max="5890" width="9.33203125" style="92" customWidth="1"/>
    <col min="5891" max="6144" width="9.109375" style="92"/>
    <col min="6145" max="6145" width="9.33203125" style="92" bestFit="1" customWidth="1"/>
    <col min="6146" max="6146" width="9.33203125" style="92" customWidth="1"/>
    <col min="6147" max="6400" width="9.109375" style="92"/>
    <col min="6401" max="6401" width="9.33203125" style="92" bestFit="1" customWidth="1"/>
    <col min="6402" max="6402" width="9.33203125" style="92" customWidth="1"/>
    <col min="6403" max="6656" width="9.109375" style="92"/>
    <col min="6657" max="6657" width="9.33203125" style="92" bestFit="1" customWidth="1"/>
    <col min="6658" max="6658" width="9.33203125" style="92" customWidth="1"/>
    <col min="6659" max="6912" width="9.109375" style="92"/>
    <col min="6913" max="6913" width="9.33203125" style="92" bestFit="1" customWidth="1"/>
    <col min="6914" max="6914" width="9.33203125" style="92" customWidth="1"/>
    <col min="6915" max="7168" width="9.109375" style="92"/>
    <col min="7169" max="7169" width="9.33203125" style="92" bestFit="1" customWidth="1"/>
    <col min="7170" max="7170" width="9.33203125" style="92" customWidth="1"/>
    <col min="7171" max="7424" width="9.109375" style="92"/>
    <col min="7425" max="7425" width="9.33203125" style="92" bestFit="1" customWidth="1"/>
    <col min="7426" max="7426" width="9.33203125" style="92" customWidth="1"/>
    <col min="7427" max="7680" width="9.109375" style="92"/>
    <col min="7681" max="7681" width="9.33203125" style="92" bestFit="1" customWidth="1"/>
    <col min="7682" max="7682" width="9.33203125" style="92" customWidth="1"/>
    <col min="7683" max="7936" width="9.109375" style="92"/>
    <col min="7937" max="7937" width="9.33203125" style="92" bestFit="1" customWidth="1"/>
    <col min="7938" max="7938" width="9.33203125" style="92" customWidth="1"/>
    <col min="7939" max="8192" width="9.109375" style="92"/>
    <col min="8193" max="8193" width="9.33203125" style="92" bestFit="1" customWidth="1"/>
    <col min="8194" max="8194" width="9.33203125" style="92" customWidth="1"/>
    <col min="8195" max="8448" width="9.109375" style="92"/>
    <col min="8449" max="8449" width="9.33203125" style="92" bestFit="1" customWidth="1"/>
    <col min="8450" max="8450" width="9.33203125" style="92" customWidth="1"/>
    <col min="8451" max="8704" width="9.109375" style="92"/>
    <col min="8705" max="8705" width="9.33203125" style="92" bestFit="1" customWidth="1"/>
    <col min="8706" max="8706" width="9.33203125" style="92" customWidth="1"/>
    <col min="8707" max="8960" width="9.109375" style="92"/>
    <col min="8961" max="8961" width="9.33203125" style="92" bestFit="1" customWidth="1"/>
    <col min="8962" max="8962" width="9.33203125" style="92" customWidth="1"/>
    <col min="8963" max="9216" width="9.109375" style="92"/>
    <col min="9217" max="9217" width="9.33203125" style="92" bestFit="1" customWidth="1"/>
    <col min="9218" max="9218" width="9.33203125" style="92" customWidth="1"/>
    <col min="9219" max="9472" width="9.109375" style="92"/>
    <col min="9473" max="9473" width="9.33203125" style="92" bestFit="1" customWidth="1"/>
    <col min="9474" max="9474" width="9.33203125" style="92" customWidth="1"/>
    <col min="9475" max="9728" width="9.109375" style="92"/>
    <col min="9729" max="9729" width="9.33203125" style="92" bestFit="1" customWidth="1"/>
    <col min="9730" max="9730" width="9.33203125" style="92" customWidth="1"/>
    <col min="9731" max="9984" width="9.109375" style="92"/>
    <col min="9985" max="9985" width="9.33203125" style="92" bestFit="1" customWidth="1"/>
    <col min="9986" max="9986" width="9.33203125" style="92" customWidth="1"/>
    <col min="9987" max="10240" width="9.109375" style="92"/>
    <col min="10241" max="10241" width="9.33203125" style="92" bestFit="1" customWidth="1"/>
    <col min="10242" max="10242" width="9.33203125" style="92" customWidth="1"/>
    <col min="10243" max="10496" width="9.109375" style="92"/>
    <col min="10497" max="10497" width="9.33203125" style="92" bestFit="1" customWidth="1"/>
    <col min="10498" max="10498" width="9.33203125" style="92" customWidth="1"/>
    <col min="10499" max="10752" width="9.109375" style="92"/>
    <col min="10753" max="10753" width="9.33203125" style="92" bestFit="1" customWidth="1"/>
    <col min="10754" max="10754" width="9.33203125" style="92" customWidth="1"/>
    <col min="10755" max="11008" width="9.109375" style="92"/>
    <col min="11009" max="11009" width="9.33203125" style="92" bestFit="1" customWidth="1"/>
    <col min="11010" max="11010" width="9.33203125" style="92" customWidth="1"/>
    <col min="11011" max="11264" width="9.109375" style="92"/>
    <col min="11265" max="11265" width="9.33203125" style="92" bestFit="1" customWidth="1"/>
    <col min="11266" max="11266" width="9.33203125" style="92" customWidth="1"/>
    <col min="11267" max="11520" width="9.109375" style="92"/>
    <col min="11521" max="11521" width="9.33203125" style="92" bestFit="1" customWidth="1"/>
    <col min="11522" max="11522" width="9.33203125" style="92" customWidth="1"/>
    <col min="11523" max="11776" width="9.109375" style="92"/>
    <col min="11777" max="11777" width="9.33203125" style="92" bestFit="1" customWidth="1"/>
    <col min="11778" max="11778" width="9.33203125" style="92" customWidth="1"/>
    <col min="11779" max="12032" width="9.109375" style="92"/>
    <col min="12033" max="12033" width="9.33203125" style="92" bestFit="1" customWidth="1"/>
    <col min="12034" max="12034" width="9.33203125" style="92" customWidth="1"/>
    <col min="12035" max="12288" width="9.109375" style="92"/>
    <col min="12289" max="12289" width="9.33203125" style="92" bestFit="1" customWidth="1"/>
    <col min="12290" max="12290" width="9.33203125" style="92" customWidth="1"/>
    <col min="12291" max="12544" width="9.109375" style="92"/>
    <col min="12545" max="12545" width="9.33203125" style="92" bestFit="1" customWidth="1"/>
    <col min="12546" max="12546" width="9.33203125" style="92" customWidth="1"/>
    <col min="12547" max="12800" width="9.109375" style="92"/>
    <col min="12801" max="12801" width="9.33203125" style="92" bestFit="1" customWidth="1"/>
    <col min="12802" max="12802" width="9.33203125" style="92" customWidth="1"/>
    <col min="12803" max="13056" width="9.109375" style="92"/>
    <col min="13057" max="13057" width="9.33203125" style="92" bestFit="1" customWidth="1"/>
    <col min="13058" max="13058" width="9.33203125" style="92" customWidth="1"/>
    <col min="13059" max="13312" width="9.109375" style="92"/>
    <col min="13313" max="13313" width="9.33203125" style="92" bestFit="1" customWidth="1"/>
    <col min="13314" max="13314" width="9.33203125" style="92" customWidth="1"/>
    <col min="13315" max="13568" width="9.109375" style="92"/>
    <col min="13569" max="13569" width="9.33203125" style="92" bestFit="1" customWidth="1"/>
    <col min="13570" max="13570" width="9.33203125" style="92" customWidth="1"/>
    <col min="13571" max="13824" width="9.109375" style="92"/>
    <col min="13825" max="13825" width="9.33203125" style="92" bestFit="1" customWidth="1"/>
    <col min="13826" max="13826" width="9.33203125" style="92" customWidth="1"/>
    <col min="13827" max="14080" width="9.109375" style="92"/>
    <col min="14081" max="14081" width="9.33203125" style="92" bestFit="1" customWidth="1"/>
    <col min="14082" max="14082" width="9.33203125" style="92" customWidth="1"/>
    <col min="14083" max="14336" width="9.109375" style="92"/>
    <col min="14337" max="14337" width="9.33203125" style="92" bestFit="1" customWidth="1"/>
    <col min="14338" max="14338" width="9.33203125" style="92" customWidth="1"/>
    <col min="14339" max="14592" width="9.109375" style="92"/>
    <col min="14593" max="14593" width="9.33203125" style="92" bestFit="1" customWidth="1"/>
    <col min="14594" max="14594" width="9.33203125" style="92" customWidth="1"/>
    <col min="14595" max="14848" width="9.109375" style="92"/>
    <col min="14849" max="14849" width="9.33203125" style="92" bestFit="1" customWidth="1"/>
    <col min="14850" max="14850" width="9.33203125" style="92" customWidth="1"/>
    <col min="14851" max="15104" width="9.109375" style="92"/>
    <col min="15105" max="15105" width="9.33203125" style="92" bestFit="1" customWidth="1"/>
    <col min="15106" max="15106" width="9.33203125" style="92" customWidth="1"/>
    <col min="15107" max="15360" width="9.109375" style="92"/>
    <col min="15361" max="15361" width="9.33203125" style="92" bestFit="1" customWidth="1"/>
    <col min="15362" max="15362" width="9.33203125" style="92" customWidth="1"/>
    <col min="15363" max="15616" width="9.109375" style="92"/>
    <col min="15617" max="15617" width="9.33203125" style="92" bestFit="1" customWidth="1"/>
    <col min="15618" max="15618" width="9.33203125" style="92" customWidth="1"/>
    <col min="15619" max="15872" width="9.109375" style="92"/>
    <col min="15873" max="15873" width="9.33203125" style="92" bestFit="1" customWidth="1"/>
    <col min="15874" max="15874" width="9.33203125" style="92" customWidth="1"/>
    <col min="15875" max="16128" width="9.109375" style="92"/>
    <col min="16129" max="16129" width="9.33203125" style="92" bestFit="1" customWidth="1"/>
    <col min="16130" max="16130" width="9.33203125" style="92" customWidth="1"/>
    <col min="16131" max="16384" width="9.10937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2026-03-25T20:34:43Z</dcterms:modified>
</cp:coreProperties>
</file>